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STADÍSTICAS\DATOS PARA EL PORTAL DE EDUCACIÓN\2021-2022\EBAU\"/>
    </mc:Choice>
  </mc:AlternateContent>
  <bookViews>
    <workbookView xWindow="23880" yWindow="-120" windowWidth="24240" windowHeight="13140" tabRatio="819" firstSheet="3" activeTab="4"/>
  </bookViews>
  <sheets>
    <sheet name="carátula" sheetId="110" r:id="rId1"/>
    <sheet name="TABLA 1-21" sheetId="1" r:id="rId2"/>
    <sheet name="TABLA 2-21" sheetId="2" r:id="rId3"/>
    <sheet name="TABLA 3-21" sheetId="16" r:id="rId4"/>
    <sheet name="TABLA 3(BIS)-21" sheetId="42" r:id="rId5"/>
    <sheet name="TABLA4-21" sheetId="101" r:id="rId6"/>
    <sheet name="TABLA 5-21" sheetId="98" r:id="rId7"/>
    <sheet name="TABLA 5-comp)" sheetId="76" state="hidden" r:id="rId8"/>
    <sheet name="TABLA 6-21" sheetId="9" r:id="rId9"/>
    <sheet name="TABLA 7-21" sheetId="8" r:id="rId10"/>
    <sheet name="TABLA 8-21" sheetId="7" r:id="rId11"/>
    <sheet name="TABLA 9-21" sheetId="20" r:id="rId12"/>
    <sheet name="TABLA 10-21" sheetId="109" r:id="rId13"/>
    <sheet name="TABLA 11-21" sheetId="102" r:id="rId14"/>
    <sheet name="TABLA 12-21" sheetId="25" r:id="rId15"/>
    <sheet name="TABLA 13-21" sheetId="24" r:id="rId16"/>
    <sheet name="TABLA 14-21" sheetId="111" r:id="rId17"/>
  </sheets>
  <definedNames>
    <definedName name="_xlnm.Print_Area" localSheetId="0">carátula!$A$1:$O$24</definedName>
    <definedName name="_xlnm.Print_Area" localSheetId="7">'TABLA 5-comp)'!$A$1:$X$41</definedName>
    <definedName name="OLE_LINK1" localSheetId="3">'TABLA 3-21'!$A$1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11" l="1"/>
  <c r="R8" i="111" s="1"/>
  <c r="N8" i="111"/>
  <c r="L8" i="111"/>
  <c r="K8" i="111"/>
  <c r="M8" i="111" s="1"/>
  <c r="R7" i="111"/>
  <c r="Q7" i="111"/>
  <c r="P7" i="111"/>
  <c r="M7" i="111"/>
  <c r="R6" i="111"/>
  <c r="Q6" i="111"/>
  <c r="P6" i="111"/>
  <c r="M6" i="111"/>
  <c r="R5" i="111"/>
  <c r="Q5" i="111"/>
  <c r="P5" i="111"/>
  <c r="M5" i="111"/>
  <c r="R4" i="111"/>
  <c r="Q4" i="111"/>
  <c r="P4" i="111"/>
  <c r="S4" i="111" s="1"/>
  <c r="M4" i="111"/>
  <c r="S5" i="111" l="1"/>
  <c r="P8" i="111"/>
  <c r="S8" i="111" s="1"/>
  <c r="S7" i="111"/>
  <c r="S6" i="111"/>
  <c r="Q8" i="111"/>
  <c r="B8" i="24" l="1"/>
  <c r="G8" i="24"/>
  <c r="F33" i="102"/>
  <c r="E33" i="102"/>
  <c r="D33" i="102"/>
  <c r="C33" i="102"/>
  <c r="B33" i="102"/>
  <c r="F5" i="20"/>
  <c r="F11" i="20"/>
  <c r="F10" i="20"/>
  <c r="I10" i="20"/>
  <c r="J10" i="20" s="1"/>
  <c r="F7" i="20"/>
  <c r="F4" i="20"/>
  <c r="F11" i="7"/>
  <c r="F10" i="7"/>
  <c r="K10" i="8"/>
  <c r="F7" i="7"/>
  <c r="L7" i="8" s="1"/>
  <c r="M7" i="8" s="1"/>
  <c r="O7" i="8" s="1"/>
  <c r="K7" i="8"/>
  <c r="F4" i="7"/>
  <c r="L4" i="8"/>
  <c r="F5" i="7"/>
  <c r="H32" i="98"/>
  <c r="H31" i="98"/>
  <c r="H29" i="98"/>
  <c r="K29" i="98" s="1"/>
  <c r="H28" i="98"/>
  <c r="H26" i="98"/>
  <c r="H25" i="98"/>
  <c r="H23" i="98"/>
  <c r="H22" i="98"/>
  <c r="H17" i="98"/>
  <c r="H16" i="98"/>
  <c r="H14" i="98"/>
  <c r="H13" i="98"/>
  <c r="H11" i="98"/>
  <c r="K11" i="98" s="1"/>
  <c r="H10" i="98"/>
  <c r="H8" i="98"/>
  <c r="H7" i="98"/>
  <c r="H5" i="98"/>
  <c r="K5" i="98" s="1"/>
  <c r="H4" i="98"/>
  <c r="F32" i="98"/>
  <c r="F31" i="98"/>
  <c r="F29" i="98"/>
  <c r="G29" i="98" s="1"/>
  <c r="F28" i="98"/>
  <c r="L28" i="98" s="1"/>
  <c r="F26" i="98"/>
  <c r="F25" i="98"/>
  <c r="F23" i="98"/>
  <c r="F35" i="98" s="1"/>
  <c r="F22" i="98"/>
  <c r="G22" i="98" s="1"/>
  <c r="F17" i="98"/>
  <c r="F16" i="98"/>
  <c r="F14" i="98"/>
  <c r="L14" i="98" s="1"/>
  <c r="F13" i="98"/>
  <c r="F11" i="98"/>
  <c r="G11" i="98" s="1"/>
  <c r="F10" i="98"/>
  <c r="F8" i="98"/>
  <c r="F7" i="98"/>
  <c r="G7" i="98" s="1"/>
  <c r="F5" i="98"/>
  <c r="F4" i="98"/>
  <c r="E32" i="98"/>
  <c r="E35" i="98"/>
  <c r="E31" i="98"/>
  <c r="E29" i="98"/>
  <c r="E28" i="98"/>
  <c r="E26" i="98"/>
  <c r="K26" i="98"/>
  <c r="E25" i="98"/>
  <c r="K25" i="98" s="1"/>
  <c r="E23" i="98"/>
  <c r="G23" i="98"/>
  <c r="E22" i="98"/>
  <c r="E17" i="98"/>
  <c r="K17" i="98" s="1"/>
  <c r="E16" i="98"/>
  <c r="E14" i="98"/>
  <c r="K14" i="98"/>
  <c r="E13" i="98"/>
  <c r="E11" i="98"/>
  <c r="E10" i="98"/>
  <c r="G10" i="98" s="1"/>
  <c r="E8" i="98"/>
  <c r="E7" i="98"/>
  <c r="E5" i="98"/>
  <c r="E4" i="98"/>
  <c r="H31" i="101"/>
  <c r="H28" i="101"/>
  <c r="I28" i="101" s="1"/>
  <c r="H25" i="101"/>
  <c r="I25" i="101" s="1"/>
  <c r="H16" i="101"/>
  <c r="H13" i="101"/>
  <c r="I13" i="101" s="1"/>
  <c r="H10" i="101"/>
  <c r="H7" i="101"/>
  <c r="E31" i="101"/>
  <c r="F31" i="101" s="1"/>
  <c r="E28" i="101"/>
  <c r="E25" i="101"/>
  <c r="E16" i="101"/>
  <c r="F16" i="101" s="1"/>
  <c r="E13" i="101"/>
  <c r="F13" i="101"/>
  <c r="E10" i="101"/>
  <c r="E9" i="101"/>
  <c r="E7" i="101"/>
  <c r="F5" i="111"/>
  <c r="F30" i="98"/>
  <c r="C4" i="111"/>
  <c r="H34" i="101"/>
  <c r="G34" i="101"/>
  <c r="E34" i="101"/>
  <c r="D34" i="101"/>
  <c r="H33" i="101"/>
  <c r="G33" i="101"/>
  <c r="I33" i="101" s="1"/>
  <c r="E33" i="101"/>
  <c r="E35" i="101"/>
  <c r="D33" i="101"/>
  <c r="G31" i="101"/>
  <c r="D31" i="101"/>
  <c r="H30" i="101"/>
  <c r="G30" i="101"/>
  <c r="E30" i="101"/>
  <c r="F30" i="101" s="1"/>
  <c r="D30" i="101"/>
  <c r="G28" i="101"/>
  <c r="D28" i="101"/>
  <c r="H27" i="101"/>
  <c r="G27" i="101"/>
  <c r="G29" i="101" s="1"/>
  <c r="E27" i="101"/>
  <c r="D27" i="101"/>
  <c r="D29" i="101" s="1"/>
  <c r="G25" i="101"/>
  <c r="D25" i="101"/>
  <c r="H24" i="101"/>
  <c r="G24" i="101"/>
  <c r="I24" i="101" s="1"/>
  <c r="E24" i="101"/>
  <c r="E26" i="101" s="1"/>
  <c r="D24" i="101"/>
  <c r="H19" i="101"/>
  <c r="G19" i="101"/>
  <c r="E19" i="101"/>
  <c r="D19" i="101"/>
  <c r="D20" i="101"/>
  <c r="H18" i="101"/>
  <c r="H20" i="101" s="1"/>
  <c r="G18" i="101"/>
  <c r="E18" i="101"/>
  <c r="E20" i="101" s="1"/>
  <c r="D18" i="101"/>
  <c r="G16" i="101"/>
  <c r="D16" i="101"/>
  <c r="H15" i="101"/>
  <c r="G15" i="101"/>
  <c r="G17" i="101" s="1"/>
  <c r="E15" i="101"/>
  <c r="E17" i="101" s="1"/>
  <c r="D15" i="101"/>
  <c r="D17" i="101" s="1"/>
  <c r="G13" i="101"/>
  <c r="D13" i="101"/>
  <c r="H12" i="101"/>
  <c r="H14" i="101" s="1"/>
  <c r="G12" i="101"/>
  <c r="E12" i="101"/>
  <c r="D12" i="101"/>
  <c r="G10" i="101"/>
  <c r="D10" i="101"/>
  <c r="H9" i="101"/>
  <c r="G9" i="101"/>
  <c r="G11" i="101" s="1"/>
  <c r="D9" i="101"/>
  <c r="D11" i="101"/>
  <c r="G7" i="101"/>
  <c r="I7" i="101" s="1"/>
  <c r="D7" i="101"/>
  <c r="H6" i="101"/>
  <c r="I6" i="101" s="1"/>
  <c r="H8" i="101"/>
  <c r="G6" i="101"/>
  <c r="E6" i="101"/>
  <c r="D6" i="101"/>
  <c r="D8" i="101"/>
  <c r="L13" i="25"/>
  <c r="K13" i="25"/>
  <c r="M13" i="25" s="1"/>
  <c r="O13" i="25"/>
  <c r="N13" i="25"/>
  <c r="P13" i="25" s="1"/>
  <c r="E13" i="25"/>
  <c r="I32" i="98"/>
  <c r="J32" i="98"/>
  <c r="D32" i="98"/>
  <c r="N32" i="98"/>
  <c r="I31" i="98"/>
  <c r="J31" i="98" s="1"/>
  <c r="D31" i="98"/>
  <c r="D33" i="98"/>
  <c r="I29" i="98"/>
  <c r="J29" i="98"/>
  <c r="D29" i="98"/>
  <c r="D30" i="98"/>
  <c r="I28" i="98"/>
  <c r="J28" i="98"/>
  <c r="D28" i="98"/>
  <c r="I26" i="98"/>
  <c r="J26" i="98" s="1"/>
  <c r="D26" i="98"/>
  <c r="I25" i="98"/>
  <c r="D25" i="98"/>
  <c r="N25" i="98"/>
  <c r="I23" i="98"/>
  <c r="D23" i="98"/>
  <c r="N23" i="98" s="1"/>
  <c r="I22" i="98"/>
  <c r="O22" i="98" s="1"/>
  <c r="D22" i="98"/>
  <c r="I17" i="98"/>
  <c r="D17" i="98"/>
  <c r="I16" i="98"/>
  <c r="O16" i="98" s="1"/>
  <c r="D16" i="98"/>
  <c r="I14" i="98"/>
  <c r="D14" i="98"/>
  <c r="I13" i="98"/>
  <c r="D13" i="98"/>
  <c r="N13" i="98"/>
  <c r="I11" i="98"/>
  <c r="O11" i="98" s="1"/>
  <c r="D11" i="98"/>
  <c r="I10" i="98"/>
  <c r="O10" i="98" s="1"/>
  <c r="D10" i="98"/>
  <c r="I8" i="98"/>
  <c r="L8" i="98"/>
  <c r="G8" i="98"/>
  <c r="M8" i="98" s="1"/>
  <c r="D8" i="98"/>
  <c r="N8" i="98"/>
  <c r="I7" i="98"/>
  <c r="O7" i="98" s="1"/>
  <c r="D7" i="98"/>
  <c r="N7" i="98"/>
  <c r="I5" i="98"/>
  <c r="D5" i="98"/>
  <c r="O5" i="98" s="1"/>
  <c r="I4" i="98"/>
  <c r="J4" i="98" s="1"/>
  <c r="D4" i="98"/>
  <c r="D6" i="98"/>
  <c r="J14" i="1"/>
  <c r="M12" i="20"/>
  <c r="O12" i="20"/>
  <c r="B13" i="25"/>
  <c r="C3" i="20"/>
  <c r="C4" i="20"/>
  <c r="I8" i="1"/>
  <c r="H18" i="1"/>
  <c r="H18" i="98"/>
  <c r="E18" i="1"/>
  <c r="G13" i="1"/>
  <c r="C6" i="7"/>
  <c r="E9" i="1"/>
  <c r="C4" i="8"/>
  <c r="B19" i="24"/>
  <c r="B30" i="24"/>
  <c r="G30" i="24"/>
  <c r="I30" i="24"/>
  <c r="J30" i="24"/>
  <c r="C5" i="20"/>
  <c r="C6" i="20"/>
  <c r="C7" i="20"/>
  <c r="C9" i="20"/>
  <c r="C10" i="20"/>
  <c r="C11" i="20"/>
  <c r="C12" i="20"/>
  <c r="C13" i="20"/>
  <c r="C14" i="20" s="1"/>
  <c r="F27" i="1"/>
  <c r="P11" i="25"/>
  <c r="D6" i="20"/>
  <c r="H49" i="24"/>
  <c r="J49" i="24" s="1"/>
  <c r="F49" i="24"/>
  <c r="E49" i="24"/>
  <c r="G49" i="24" s="1"/>
  <c r="C49" i="24"/>
  <c r="J40" i="24"/>
  <c r="J19" i="24"/>
  <c r="J8" i="24"/>
  <c r="G40" i="24"/>
  <c r="I40" i="24"/>
  <c r="I19" i="24"/>
  <c r="G19" i="24"/>
  <c r="I8" i="24"/>
  <c r="M11" i="20"/>
  <c r="O11" i="20" s="1"/>
  <c r="M10" i="20"/>
  <c r="O10" i="20" s="1"/>
  <c r="M9" i="20"/>
  <c r="O9" i="20" s="1"/>
  <c r="M7" i="20"/>
  <c r="O7" i="20" s="1"/>
  <c r="M6" i="20"/>
  <c r="O6" i="20" s="1"/>
  <c r="M5" i="20"/>
  <c r="O5" i="20" s="1"/>
  <c r="M4" i="20"/>
  <c r="O4" i="20" s="1"/>
  <c r="M3" i="20"/>
  <c r="O3" i="20" s="1"/>
  <c r="M12" i="7"/>
  <c r="O12" i="7" s="1"/>
  <c r="M11" i="7"/>
  <c r="O11" i="7" s="1"/>
  <c r="M10" i="7"/>
  <c r="O10" i="7" s="1"/>
  <c r="M9" i="7"/>
  <c r="O9" i="7" s="1"/>
  <c r="M7" i="7"/>
  <c r="O7" i="7" s="1"/>
  <c r="M6" i="7"/>
  <c r="O6" i="7" s="1"/>
  <c r="M5" i="7"/>
  <c r="O5" i="7" s="1"/>
  <c r="M4" i="7"/>
  <c r="O4" i="7"/>
  <c r="M3" i="7"/>
  <c r="O3" i="7" s="1"/>
  <c r="D3" i="20"/>
  <c r="D4" i="20"/>
  <c r="D5" i="20"/>
  <c r="G5" i="20"/>
  <c r="D7" i="20"/>
  <c r="D9" i="20"/>
  <c r="D10" i="20"/>
  <c r="D11" i="20"/>
  <c r="D12" i="20"/>
  <c r="D3" i="7"/>
  <c r="D4" i="7"/>
  <c r="E4" i="7" s="1"/>
  <c r="D5" i="7"/>
  <c r="D6" i="7"/>
  <c r="D7" i="7"/>
  <c r="I7" i="7"/>
  <c r="J7" i="7" s="1"/>
  <c r="D9" i="7"/>
  <c r="L9" i="8"/>
  <c r="D10" i="7"/>
  <c r="L10" i="8" s="1"/>
  <c r="M10" i="8" s="1"/>
  <c r="O10" i="8" s="1"/>
  <c r="D11" i="7"/>
  <c r="D12" i="7"/>
  <c r="L12" i="8"/>
  <c r="F6" i="1"/>
  <c r="B4" i="111" s="1"/>
  <c r="F33" i="1"/>
  <c r="M5" i="25"/>
  <c r="H19" i="1"/>
  <c r="H34" i="1"/>
  <c r="H20" i="1"/>
  <c r="H35" i="1"/>
  <c r="F35" i="1"/>
  <c r="N4" i="20"/>
  <c r="S6" i="25"/>
  <c r="N5" i="20"/>
  <c r="S4" i="25"/>
  <c r="N6" i="20"/>
  <c r="S8" i="25"/>
  <c r="N7" i="20"/>
  <c r="S12" i="25"/>
  <c r="N9" i="20"/>
  <c r="S7" i="25"/>
  <c r="N10" i="20"/>
  <c r="S9" i="25"/>
  <c r="N11" i="20"/>
  <c r="S10" i="25"/>
  <c r="N12" i="20"/>
  <c r="S11" i="25"/>
  <c r="N3" i="20"/>
  <c r="S5" i="25"/>
  <c r="N4" i="7"/>
  <c r="J6" i="25"/>
  <c r="N5" i="7"/>
  <c r="J4" i="25"/>
  <c r="N6" i="7"/>
  <c r="J8" i="25"/>
  <c r="N7" i="7"/>
  <c r="J12" i="25"/>
  <c r="N9" i="7"/>
  <c r="J7" i="25"/>
  <c r="N10" i="7"/>
  <c r="J9" i="25"/>
  <c r="N11" i="7"/>
  <c r="J10" i="25"/>
  <c r="N12" i="7"/>
  <c r="J11" i="25"/>
  <c r="N3" i="7"/>
  <c r="J5" i="25"/>
  <c r="H6" i="1"/>
  <c r="E4" i="111" s="1"/>
  <c r="E34" i="1"/>
  <c r="E35" i="1"/>
  <c r="E6" i="1"/>
  <c r="D19" i="1"/>
  <c r="D34" i="1"/>
  <c r="D20" i="1"/>
  <c r="D35" i="1"/>
  <c r="F9" i="1"/>
  <c r="B5" i="111" s="1"/>
  <c r="D4" i="8"/>
  <c r="F12" i="1"/>
  <c r="F15" i="1"/>
  <c r="F18" i="1"/>
  <c r="D7" i="8"/>
  <c r="F24" i="1"/>
  <c r="E24" i="98"/>
  <c r="F30" i="1"/>
  <c r="F19" i="1"/>
  <c r="F34" i="1"/>
  <c r="F20" i="1"/>
  <c r="F12" i="20"/>
  <c r="H12" i="20" s="1"/>
  <c r="G12" i="20"/>
  <c r="F9" i="20"/>
  <c r="F6" i="20"/>
  <c r="F8" i="20"/>
  <c r="F3" i="20"/>
  <c r="F12" i="7"/>
  <c r="G12" i="7"/>
  <c r="F9" i="7"/>
  <c r="K9" i="8" s="1"/>
  <c r="N9" i="8" s="1"/>
  <c r="F6" i="7"/>
  <c r="L6" i="8"/>
  <c r="F3" i="7"/>
  <c r="K3" i="8" s="1"/>
  <c r="B12" i="20"/>
  <c r="B11" i="20"/>
  <c r="H11" i="20"/>
  <c r="B10" i="20"/>
  <c r="E10" i="20"/>
  <c r="H10" i="20"/>
  <c r="B9" i="20"/>
  <c r="E9" i="20" s="1"/>
  <c r="B7" i="20"/>
  <c r="H7" i="20"/>
  <c r="B6" i="20"/>
  <c r="B5" i="20"/>
  <c r="B4" i="20"/>
  <c r="E4" i="20"/>
  <c r="B3" i="20"/>
  <c r="C9" i="7"/>
  <c r="C10" i="7"/>
  <c r="C11" i="7"/>
  <c r="C12" i="7"/>
  <c r="C4" i="7"/>
  <c r="C5" i="7"/>
  <c r="C3" i="7"/>
  <c r="B12" i="7"/>
  <c r="B11" i="7"/>
  <c r="B10" i="7"/>
  <c r="B9" i="7"/>
  <c r="B7" i="7"/>
  <c r="E7" i="7"/>
  <c r="B6" i="7"/>
  <c r="B5" i="7"/>
  <c r="E5" i="7"/>
  <c r="B3" i="7"/>
  <c r="H33" i="1"/>
  <c r="H30" i="1"/>
  <c r="F11" i="8"/>
  <c r="H27" i="1"/>
  <c r="H24" i="1"/>
  <c r="H12" i="1"/>
  <c r="E33" i="1"/>
  <c r="E30" i="1"/>
  <c r="E27" i="1"/>
  <c r="C10" i="8"/>
  <c r="E24" i="1"/>
  <c r="E15" i="1"/>
  <c r="E12" i="1"/>
  <c r="D33" i="1"/>
  <c r="J33" i="1"/>
  <c r="D30" i="1"/>
  <c r="D27" i="1"/>
  <c r="D24" i="1"/>
  <c r="D18" i="1"/>
  <c r="D15" i="1"/>
  <c r="D12" i="1"/>
  <c r="D9" i="1"/>
  <c r="D6" i="1"/>
  <c r="F13" i="25"/>
  <c r="C13" i="25"/>
  <c r="D13" i="25"/>
  <c r="P5" i="25"/>
  <c r="P6" i="25"/>
  <c r="P7" i="25"/>
  <c r="P8" i="25"/>
  <c r="P9" i="25"/>
  <c r="P10" i="25"/>
  <c r="P12" i="25"/>
  <c r="P4" i="25"/>
  <c r="M6" i="25"/>
  <c r="M7" i="25"/>
  <c r="M8" i="25"/>
  <c r="M9" i="25"/>
  <c r="M10" i="25"/>
  <c r="M11" i="25"/>
  <c r="M12" i="25"/>
  <c r="M4" i="25"/>
  <c r="G5" i="25"/>
  <c r="G6" i="25"/>
  <c r="G7" i="25"/>
  <c r="G8" i="25"/>
  <c r="G9" i="25"/>
  <c r="G10" i="25"/>
  <c r="G11" i="25"/>
  <c r="G12" i="25"/>
  <c r="D5" i="25"/>
  <c r="D6" i="25"/>
  <c r="D7" i="25"/>
  <c r="D8" i="25"/>
  <c r="D9" i="25"/>
  <c r="D10" i="25"/>
  <c r="D11" i="25"/>
  <c r="D12" i="25"/>
  <c r="G4" i="25"/>
  <c r="D4" i="25"/>
  <c r="G25" i="1"/>
  <c r="G26" i="1"/>
  <c r="J32" i="1"/>
  <c r="I32" i="1"/>
  <c r="G32" i="1"/>
  <c r="J31" i="1"/>
  <c r="I31" i="1"/>
  <c r="G31" i="1"/>
  <c r="J29" i="1"/>
  <c r="I29" i="1"/>
  <c r="G29" i="1"/>
  <c r="J28" i="1"/>
  <c r="I28" i="1"/>
  <c r="G28" i="1"/>
  <c r="J26" i="1"/>
  <c r="I26" i="1"/>
  <c r="J25" i="1"/>
  <c r="I25" i="1"/>
  <c r="J23" i="1"/>
  <c r="I23" i="1"/>
  <c r="G23" i="1"/>
  <c r="J22" i="1"/>
  <c r="I22" i="1"/>
  <c r="G22" i="1"/>
  <c r="J17" i="1"/>
  <c r="I17" i="1"/>
  <c r="G17" i="1"/>
  <c r="J16" i="1"/>
  <c r="G16" i="1"/>
  <c r="I14" i="1"/>
  <c r="J13" i="1"/>
  <c r="J11" i="1"/>
  <c r="I11" i="1"/>
  <c r="G11" i="1"/>
  <c r="J10" i="1"/>
  <c r="I10" i="1"/>
  <c r="G10" i="1"/>
  <c r="G8" i="1"/>
  <c r="J7" i="1"/>
  <c r="I7" i="1"/>
  <c r="G7" i="1"/>
  <c r="J5" i="1"/>
  <c r="I5" i="1"/>
  <c r="G5" i="1"/>
  <c r="J4" i="1"/>
  <c r="I4" i="1"/>
  <c r="G4" i="1"/>
  <c r="G14" i="1"/>
  <c r="E20" i="1"/>
  <c r="J13" i="25"/>
  <c r="S13" i="25"/>
  <c r="B40" i="24"/>
  <c r="I16" i="1"/>
  <c r="I13" i="1"/>
  <c r="H15" i="1"/>
  <c r="C7" i="7"/>
  <c r="E19" i="1"/>
  <c r="J8" i="1"/>
  <c r="H9" i="1"/>
  <c r="E5" i="111" s="1"/>
  <c r="J9" i="1"/>
  <c r="B4" i="7"/>
  <c r="G10" i="20"/>
  <c r="G4" i="20"/>
  <c r="I4" i="20"/>
  <c r="J4" i="20" s="1"/>
  <c r="G5" i="7"/>
  <c r="K8" i="98"/>
  <c r="L23" i="98"/>
  <c r="H34" i="98"/>
  <c r="D6" i="8"/>
  <c r="I5" i="7"/>
  <c r="J5" i="7"/>
  <c r="K22" i="98"/>
  <c r="K31" i="98"/>
  <c r="K16" i="98"/>
  <c r="G16" i="98"/>
  <c r="K23" i="98"/>
  <c r="I9" i="20"/>
  <c r="L32" i="98"/>
  <c r="I6" i="20"/>
  <c r="J6" i="20"/>
  <c r="J14" i="98"/>
  <c r="P14" i="98" s="1"/>
  <c r="D5" i="8"/>
  <c r="E5" i="8" s="1"/>
  <c r="I15" i="101"/>
  <c r="L7" i="98"/>
  <c r="E12" i="20"/>
  <c r="E6" i="20"/>
  <c r="N14" i="98"/>
  <c r="D15" i="98"/>
  <c r="D20" i="98"/>
  <c r="B5" i="8"/>
  <c r="H4" i="20"/>
  <c r="P31" i="98"/>
  <c r="L29" i="98"/>
  <c r="F27" i="98"/>
  <c r="G26" i="101"/>
  <c r="I20" i="98"/>
  <c r="J20" i="98"/>
  <c r="L16" i="98"/>
  <c r="F18" i="98"/>
  <c r="G18" i="98" s="1"/>
  <c r="O14" i="98"/>
  <c r="F9" i="98"/>
  <c r="H33" i="98"/>
  <c r="K33" i="98" s="1"/>
  <c r="F12" i="8"/>
  <c r="E33" i="98"/>
  <c r="I33" i="1"/>
  <c r="D12" i="8"/>
  <c r="I12" i="8"/>
  <c r="J12" i="8"/>
  <c r="D10" i="8"/>
  <c r="G9" i="20"/>
  <c r="J9" i="20"/>
  <c r="H9" i="7"/>
  <c r="F9" i="8"/>
  <c r="G17" i="98"/>
  <c r="C7" i="8"/>
  <c r="K6" i="8"/>
  <c r="F6" i="8"/>
  <c r="G6" i="20"/>
  <c r="E15" i="98"/>
  <c r="L5" i="8"/>
  <c r="K5" i="8"/>
  <c r="F8" i="7"/>
  <c r="E12" i="98"/>
  <c r="F6" i="101"/>
  <c r="B12" i="8"/>
  <c r="N31" i="98"/>
  <c r="O31" i="98"/>
  <c r="H5" i="7"/>
  <c r="G12" i="1"/>
  <c r="H4" i="7"/>
  <c r="L31" i="98"/>
  <c r="J22" i="98"/>
  <c r="F33" i="98"/>
  <c r="G33" i="98" s="1"/>
  <c r="I31" i="101"/>
  <c r="G32" i="101"/>
  <c r="F24" i="98"/>
  <c r="G24" i="98" s="1"/>
  <c r="F20" i="98"/>
  <c r="G8" i="101"/>
  <c r="H30" i="98"/>
  <c r="F10" i="8"/>
  <c r="G10" i="8" s="1"/>
  <c r="N17" i="98"/>
  <c r="G7" i="7"/>
  <c r="J19" i="1"/>
  <c r="H19" i="98"/>
  <c r="H37" i="98" s="1"/>
  <c r="G6" i="7"/>
  <c r="K4" i="8"/>
  <c r="D35" i="101"/>
  <c r="G31" i="98"/>
  <c r="I30" i="1"/>
  <c r="D11" i="8"/>
  <c r="G11" i="8"/>
  <c r="E30" i="98"/>
  <c r="E11" i="7"/>
  <c r="G26" i="98"/>
  <c r="E27" i="98"/>
  <c r="G27" i="98" s="1"/>
  <c r="G10" i="7"/>
  <c r="D9" i="8"/>
  <c r="G9" i="8" s="1"/>
  <c r="I24" i="1"/>
  <c r="E19" i="98"/>
  <c r="G19" i="1"/>
  <c r="D8" i="7"/>
  <c r="G8" i="7" s="1"/>
  <c r="I6" i="7"/>
  <c r="J6" i="7" s="1"/>
  <c r="E5" i="20"/>
  <c r="I5" i="20"/>
  <c r="J5" i="20" s="1"/>
  <c r="E9" i="98"/>
  <c r="E3" i="20"/>
  <c r="K4" i="98"/>
  <c r="E6" i="98"/>
  <c r="E36" i="1"/>
  <c r="C8" i="7"/>
  <c r="C14" i="7" s="1"/>
  <c r="C8" i="20"/>
  <c r="G30" i="98"/>
  <c r="H12" i="8"/>
  <c r="G33" i="1"/>
  <c r="N26" i="98"/>
  <c r="B10" i="8"/>
  <c r="H10" i="8"/>
  <c r="G27" i="1"/>
  <c r="B7" i="8"/>
  <c r="E7" i="8" s="1"/>
  <c r="E6" i="7"/>
  <c r="N4" i="98"/>
  <c r="J6" i="1"/>
  <c r="B3" i="8"/>
  <c r="I49" i="24"/>
  <c r="I12" i="20"/>
  <c r="J12" i="20" s="1"/>
  <c r="F34" i="101"/>
  <c r="F13" i="20"/>
  <c r="G13" i="20" s="1"/>
  <c r="I12" i="7"/>
  <c r="J12" i="7" s="1"/>
  <c r="F35" i="101"/>
  <c r="E36" i="101"/>
  <c r="H12" i="7"/>
  <c r="K12" i="8"/>
  <c r="M12" i="8" s="1"/>
  <c r="O12" i="8" s="1"/>
  <c r="F33" i="101"/>
  <c r="E12" i="8"/>
  <c r="E12" i="7"/>
  <c r="G12" i="8"/>
  <c r="C12" i="8"/>
  <c r="C13" i="7"/>
  <c r="E32" i="101"/>
  <c r="F32" i="101" s="1"/>
  <c r="K30" i="98"/>
  <c r="D13" i="20"/>
  <c r="L11" i="8"/>
  <c r="I11" i="20"/>
  <c r="J11" i="20"/>
  <c r="F36" i="1"/>
  <c r="K28" i="98"/>
  <c r="D32" i="101"/>
  <c r="I34" i="1"/>
  <c r="E29" i="101"/>
  <c r="F29" i="101" s="1"/>
  <c r="F28" i="101"/>
  <c r="H37" i="1"/>
  <c r="H36" i="1"/>
  <c r="D37" i="101"/>
  <c r="H24" i="98"/>
  <c r="K24" i="98" s="1"/>
  <c r="I9" i="7"/>
  <c r="J9" i="7"/>
  <c r="F38" i="1"/>
  <c r="F25" i="101"/>
  <c r="I35" i="1"/>
  <c r="D26" i="101"/>
  <c r="F26" i="101" s="1"/>
  <c r="G9" i="7"/>
  <c r="E9" i="7"/>
  <c r="F24" i="101"/>
  <c r="D13" i="7"/>
  <c r="C9" i="8"/>
  <c r="H38" i="1"/>
  <c r="N7" i="8"/>
  <c r="I18" i="1"/>
  <c r="F18" i="101"/>
  <c r="J18" i="1"/>
  <c r="F7" i="8"/>
  <c r="F20" i="101"/>
  <c r="D22" i="101"/>
  <c r="D40" i="101"/>
  <c r="F19" i="101"/>
  <c r="E20" i="98"/>
  <c r="D8" i="20"/>
  <c r="I20" i="1"/>
  <c r="E18" i="98"/>
  <c r="G18" i="1"/>
  <c r="E21" i="1"/>
  <c r="E37" i="1"/>
  <c r="H21" i="1"/>
  <c r="F17" i="101"/>
  <c r="G14" i="98"/>
  <c r="M14" i="98"/>
  <c r="I6" i="8"/>
  <c r="J6" i="8" s="1"/>
  <c r="I19" i="1"/>
  <c r="G6" i="8"/>
  <c r="D21" i="101"/>
  <c r="D23" i="101" s="1"/>
  <c r="F21" i="1"/>
  <c r="E21" i="98"/>
  <c r="F37" i="1"/>
  <c r="I12" i="1"/>
  <c r="F5" i="8"/>
  <c r="E14" i="101"/>
  <c r="L8" i="20"/>
  <c r="J12" i="1"/>
  <c r="I8" i="7"/>
  <c r="J8" i="7" s="1"/>
  <c r="K8" i="7"/>
  <c r="L8" i="7"/>
  <c r="N8" i="7" s="1"/>
  <c r="K8" i="20"/>
  <c r="H20" i="98"/>
  <c r="G8" i="20"/>
  <c r="H5" i="8"/>
  <c r="F12" i="101"/>
  <c r="H12" i="98"/>
  <c r="D14" i="20"/>
  <c r="E38" i="98"/>
  <c r="D14" i="101"/>
  <c r="F14" i="101"/>
  <c r="K10" i="98"/>
  <c r="C5" i="8"/>
  <c r="H9" i="98"/>
  <c r="K9" i="98"/>
  <c r="F4" i="8"/>
  <c r="G4" i="8" s="1"/>
  <c r="K7" i="98"/>
  <c r="I9" i="1"/>
  <c r="G9" i="1"/>
  <c r="I3" i="20"/>
  <c r="K6" i="98"/>
  <c r="F3" i="8"/>
  <c r="E8" i="101"/>
  <c r="F8" i="101"/>
  <c r="H6" i="98"/>
  <c r="D3" i="8"/>
  <c r="E3" i="8" s="1"/>
  <c r="I6" i="1"/>
  <c r="F7" i="101"/>
  <c r="G6" i="1"/>
  <c r="E3" i="7"/>
  <c r="C3" i="8"/>
  <c r="J3" i="20"/>
  <c r="H3" i="20"/>
  <c r="G3" i="20"/>
  <c r="G7" i="8"/>
  <c r="H39" i="1"/>
  <c r="F8" i="8"/>
  <c r="I38" i="1"/>
  <c r="I7" i="8"/>
  <c r="J7" i="8" s="1"/>
  <c r="H21" i="98"/>
  <c r="K18" i="98"/>
  <c r="K21" i="98"/>
  <c r="I21" i="1"/>
  <c r="M8" i="7"/>
  <c r="O8" i="7" s="1"/>
  <c r="K20" i="98"/>
  <c r="I4" i="8"/>
  <c r="J4" i="8" s="1"/>
  <c r="H3" i="8"/>
  <c r="I33" i="98"/>
  <c r="H35" i="101"/>
  <c r="P29" i="98"/>
  <c r="I30" i="98"/>
  <c r="O30" i="98" s="1"/>
  <c r="O28" i="98"/>
  <c r="G20" i="98"/>
  <c r="F21" i="98"/>
  <c r="F15" i="98"/>
  <c r="G15" i="98" s="1"/>
  <c r="H22" i="101"/>
  <c r="O20" i="98"/>
  <c r="I19" i="98"/>
  <c r="F12" i="98"/>
  <c r="G12" i="98" s="1"/>
  <c r="G14" i="101"/>
  <c r="F19" i="98"/>
  <c r="G19" i="98" s="1"/>
  <c r="J8" i="98"/>
  <c r="I9" i="98"/>
  <c r="L9" i="98" s="1"/>
  <c r="F6" i="98"/>
  <c r="G6" i="98" s="1"/>
  <c r="O32" i="98"/>
  <c r="P32" i="98"/>
  <c r="D37" i="1"/>
  <c r="N29" i="98"/>
  <c r="O29" i="98"/>
  <c r="P28" i="98"/>
  <c r="N28" i="98"/>
  <c r="N30" i="98"/>
  <c r="H10" i="7"/>
  <c r="E10" i="8"/>
  <c r="B13" i="7"/>
  <c r="G35" i="1"/>
  <c r="D38" i="1"/>
  <c r="B13" i="20"/>
  <c r="D24" i="98"/>
  <c r="G24" i="1"/>
  <c r="N22" i="98"/>
  <c r="G20" i="1"/>
  <c r="J20" i="1"/>
  <c r="N16" i="98"/>
  <c r="D18" i="98"/>
  <c r="H7" i="7"/>
  <c r="H6" i="20"/>
  <c r="B8" i="7"/>
  <c r="D19" i="98"/>
  <c r="N20" i="98"/>
  <c r="D21" i="1"/>
  <c r="D12" i="98"/>
  <c r="N10" i="98"/>
  <c r="G34" i="1"/>
  <c r="J34" i="1"/>
  <c r="D34" i="98"/>
  <c r="D27" i="98"/>
  <c r="O25" i="98"/>
  <c r="D36" i="1"/>
  <c r="J35" i="1"/>
  <c r="O23" i="98"/>
  <c r="J24" i="1"/>
  <c r="B9" i="8"/>
  <c r="D35" i="98"/>
  <c r="O8" i="98"/>
  <c r="D9" i="98"/>
  <c r="B4" i="8"/>
  <c r="H4" i="8" s="1"/>
  <c r="G38" i="1"/>
  <c r="J38" i="1"/>
  <c r="D39" i="1"/>
  <c r="N6" i="98"/>
  <c r="J30" i="98"/>
  <c r="P30" i="98" s="1"/>
  <c r="P8" i="98"/>
  <c r="E13" i="7"/>
  <c r="H13" i="20"/>
  <c r="N18" i="98"/>
  <c r="H8" i="7"/>
  <c r="E8" i="7"/>
  <c r="B14" i="7"/>
  <c r="J21" i="1"/>
  <c r="N12" i="98"/>
  <c r="N34" i="98"/>
  <c r="H9" i="8"/>
  <c r="J36" i="1"/>
  <c r="E4" i="8"/>
  <c r="B4" i="9"/>
  <c r="B5" i="9" s="1"/>
  <c r="J39" i="1"/>
  <c r="N2" i="109"/>
  <c r="O5" i="109"/>
  <c r="C9" i="102"/>
  <c r="D9" i="102"/>
  <c r="M22" i="98" l="1"/>
  <c r="P4" i="98"/>
  <c r="P26" i="98"/>
  <c r="M26" i="98"/>
  <c r="L30" i="98"/>
  <c r="P22" i="98"/>
  <c r="I14" i="101"/>
  <c r="H37" i="101"/>
  <c r="H40" i="101" s="1"/>
  <c r="I35" i="98"/>
  <c r="O4" i="98"/>
  <c r="I9" i="101"/>
  <c r="L22" i="98"/>
  <c r="H11" i="101"/>
  <c r="I11" i="101" s="1"/>
  <c r="I8" i="101"/>
  <c r="G20" i="101"/>
  <c r="I27" i="101"/>
  <c r="G28" i="98"/>
  <c r="M28" i="98" s="1"/>
  <c r="G32" i="98"/>
  <c r="M32" i="98" s="1"/>
  <c r="I12" i="101"/>
  <c r="G21" i="98"/>
  <c r="O26" i="98"/>
  <c r="F38" i="98"/>
  <c r="G38" i="98" s="1"/>
  <c r="G36" i="101"/>
  <c r="I10" i="101"/>
  <c r="M29" i="98"/>
  <c r="M31" i="98"/>
  <c r="G21" i="101"/>
  <c r="G39" i="101" s="1"/>
  <c r="H26" i="101"/>
  <c r="I26" i="101" s="1"/>
  <c r="G13" i="98"/>
  <c r="F34" i="98"/>
  <c r="F36" i="98" s="1"/>
  <c r="L4" i="98"/>
  <c r="G9" i="98"/>
  <c r="I6" i="98"/>
  <c r="J16" i="98"/>
  <c r="P16" i="98" s="1"/>
  <c r="I24" i="98"/>
  <c r="G4" i="98"/>
  <c r="M4" i="98" s="1"/>
  <c r="L26" i="98"/>
  <c r="D21" i="98"/>
  <c r="N21" i="98" s="1"/>
  <c r="N19" i="98"/>
  <c r="D37" i="98"/>
  <c r="J9" i="98"/>
  <c r="M30" i="98"/>
  <c r="G21" i="1"/>
  <c r="L33" i="98"/>
  <c r="O33" i="98"/>
  <c r="E13" i="20"/>
  <c r="O9" i="98"/>
  <c r="D38" i="98"/>
  <c r="D36" i="98"/>
  <c r="F6" i="111"/>
  <c r="X6" i="111" s="1"/>
  <c r="O8" i="109"/>
  <c r="O19" i="98"/>
  <c r="L19" i="98"/>
  <c r="M20" i="98"/>
  <c r="H27" i="98"/>
  <c r="O13" i="98"/>
  <c r="J13" i="98"/>
  <c r="I16" i="101"/>
  <c r="H17" i="101"/>
  <c r="I17" i="101" s="1"/>
  <c r="E9" i="8"/>
  <c r="P20" i="98"/>
  <c r="F7" i="111"/>
  <c r="G3" i="8"/>
  <c r="G3" i="7"/>
  <c r="G4" i="7"/>
  <c r="F15" i="101"/>
  <c r="F13" i="8"/>
  <c r="F14" i="8" s="1"/>
  <c r="E34" i="98"/>
  <c r="D13" i="8"/>
  <c r="L13" i="20"/>
  <c r="L14" i="20" s="1"/>
  <c r="C46" i="102" s="1"/>
  <c r="C47" i="102" s="1"/>
  <c r="I10" i="8"/>
  <c r="J10" i="8" s="1"/>
  <c r="J25" i="98"/>
  <c r="I27" i="98"/>
  <c r="I34" i="98"/>
  <c r="H36" i="101"/>
  <c r="G35" i="101"/>
  <c r="I35" i="101" s="1"/>
  <c r="I34" i="101"/>
  <c r="G37" i="101"/>
  <c r="F4" i="111"/>
  <c r="E11" i="101"/>
  <c r="F11" i="101" s="1"/>
  <c r="F9" i="101"/>
  <c r="L5" i="98"/>
  <c r="G5" i="98"/>
  <c r="J7" i="98"/>
  <c r="K13" i="98"/>
  <c r="K11" i="8"/>
  <c r="I11" i="7"/>
  <c r="J11" i="7" s="1"/>
  <c r="G11" i="7"/>
  <c r="H11" i="7"/>
  <c r="G15" i="1"/>
  <c r="B6" i="8"/>
  <c r="C6" i="8"/>
  <c r="C8" i="8" s="1"/>
  <c r="I20" i="101"/>
  <c r="K13" i="20"/>
  <c r="K14" i="20" s="1"/>
  <c r="B46" i="102" s="1"/>
  <c r="B47" i="102" s="1"/>
  <c r="D8" i="8"/>
  <c r="I13" i="20"/>
  <c r="J13" i="20" s="1"/>
  <c r="C11" i="8"/>
  <c r="C13" i="8" s="1"/>
  <c r="J27" i="1"/>
  <c r="I19" i="101"/>
  <c r="H5" i="20"/>
  <c r="B8" i="20"/>
  <c r="E8" i="20" s="1"/>
  <c r="C3" i="102"/>
  <c r="D3" i="102" s="1"/>
  <c r="O4" i="109"/>
  <c r="O7" i="109" s="1"/>
  <c r="J37" i="1"/>
  <c r="H9" i="20"/>
  <c r="G30" i="1"/>
  <c r="G37" i="1"/>
  <c r="H21" i="101"/>
  <c r="H29" i="101"/>
  <c r="I29" i="101" s="1"/>
  <c r="F4" i="9"/>
  <c r="I3" i="8"/>
  <c r="F39" i="1"/>
  <c r="N5" i="109"/>
  <c r="F14" i="20"/>
  <c r="I5" i="8"/>
  <c r="J5" i="8" s="1"/>
  <c r="E22" i="101"/>
  <c r="B6" i="111"/>
  <c r="K19" i="98"/>
  <c r="D36" i="101"/>
  <c r="I9" i="8"/>
  <c r="J9" i="8" s="1"/>
  <c r="N10" i="8"/>
  <c r="E7" i="111"/>
  <c r="I11" i="8"/>
  <c r="J11" i="8" s="1"/>
  <c r="I27" i="1"/>
  <c r="F13" i="7"/>
  <c r="L25" i="98"/>
  <c r="J5" i="98"/>
  <c r="H3" i="7"/>
  <c r="E38" i="1"/>
  <c r="H6" i="7"/>
  <c r="G7" i="20"/>
  <c r="I7" i="20"/>
  <c r="E7" i="20"/>
  <c r="O17" i="98"/>
  <c r="L17" i="98"/>
  <c r="J17" i="98"/>
  <c r="I18" i="98"/>
  <c r="F27" i="101"/>
  <c r="I30" i="101"/>
  <c r="H32" i="101"/>
  <c r="I32" i="101" s="1"/>
  <c r="F10" i="101"/>
  <c r="G35" i="98"/>
  <c r="B7" i="111"/>
  <c r="E6" i="8"/>
  <c r="N11" i="98"/>
  <c r="J11" i="98"/>
  <c r="I37" i="98"/>
  <c r="B11" i="8"/>
  <c r="H11" i="8" s="1"/>
  <c r="K12" i="98"/>
  <c r="D14" i="7"/>
  <c r="E14" i="7" s="1"/>
  <c r="I36" i="1"/>
  <c r="N9" i="98"/>
  <c r="G36" i="1"/>
  <c r="N24" i="98"/>
  <c r="J19" i="98"/>
  <c r="H7" i="8"/>
  <c r="N33" i="98"/>
  <c r="G22" i="101"/>
  <c r="L20" i="98"/>
  <c r="L13" i="98"/>
  <c r="C6" i="111"/>
  <c r="I18" i="101"/>
  <c r="C7" i="111"/>
  <c r="U7" i="111" s="1"/>
  <c r="J33" i="98"/>
  <c r="I37" i="1"/>
  <c r="L3" i="8"/>
  <c r="N3" i="8" s="1"/>
  <c r="I3" i="7"/>
  <c r="I4" i="7"/>
  <c r="J4" i="7" s="1"/>
  <c r="E21" i="101"/>
  <c r="G5" i="8"/>
  <c r="E6" i="111"/>
  <c r="L13" i="7"/>
  <c r="E37" i="101"/>
  <c r="J30" i="1"/>
  <c r="I10" i="7"/>
  <c r="G25" i="98"/>
  <c r="L11" i="98"/>
  <c r="I15" i="98"/>
  <c r="I15" i="1"/>
  <c r="J15" i="1"/>
  <c r="H15" i="98"/>
  <c r="E10" i="7"/>
  <c r="G11" i="20"/>
  <c r="E11" i="20"/>
  <c r="N5" i="98"/>
  <c r="I12" i="98"/>
  <c r="L10" i="98"/>
  <c r="J10" i="98"/>
  <c r="J23" i="98"/>
  <c r="H35" i="98"/>
  <c r="N4" i="8"/>
  <c r="T5" i="111"/>
  <c r="G4" i="111"/>
  <c r="W4" i="111"/>
  <c r="H4" i="111"/>
  <c r="E8" i="111"/>
  <c r="C5" i="111"/>
  <c r="U5" i="111" s="1"/>
  <c r="X5" i="111"/>
  <c r="N5" i="8"/>
  <c r="K8" i="8"/>
  <c r="H5" i="111"/>
  <c r="W5" i="111"/>
  <c r="G5" i="111"/>
  <c r="D4" i="111"/>
  <c r="V4" i="111" s="1"/>
  <c r="T4" i="111"/>
  <c r="K32" i="98"/>
  <c r="U4" i="111"/>
  <c r="B49" i="24"/>
  <c r="D49" i="24" s="1"/>
  <c r="G13" i="25"/>
  <c r="O6" i="109"/>
  <c r="L13" i="8"/>
  <c r="N11" i="8"/>
  <c r="M9" i="8"/>
  <c r="O9" i="8" s="1"/>
  <c r="L8" i="8"/>
  <c r="M4" i="8"/>
  <c r="O4" i="8" s="1"/>
  <c r="N12" i="8"/>
  <c r="K13" i="8"/>
  <c r="N13" i="8" s="1"/>
  <c r="M11" i="8"/>
  <c r="O11" i="8" s="1"/>
  <c r="M13" i="20"/>
  <c r="O13" i="20" s="1"/>
  <c r="M6" i="8"/>
  <c r="O6" i="8" s="1"/>
  <c r="N6" i="8"/>
  <c r="M5" i="8"/>
  <c r="O5" i="8" s="1"/>
  <c r="M8" i="20"/>
  <c r="O8" i="20" s="1"/>
  <c r="N8" i="20"/>
  <c r="O38" i="98" l="1"/>
  <c r="L35" i="98"/>
  <c r="I38" i="98"/>
  <c r="L38" i="98" s="1"/>
  <c r="C8" i="111"/>
  <c r="F37" i="98"/>
  <c r="F39" i="98" s="1"/>
  <c r="O6" i="98"/>
  <c r="L6" i="98"/>
  <c r="M16" i="98"/>
  <c r="AA5" i="111"/>
  <c r="O35" i="98"/>
  <c r="I5" i="111"/>
  <c r="J24" i="98"/>
  <c r="O24" i="98"/>
  <c r="L24" i="98"/>
  <c r="J6" i="98"/>
  <c r="E23" i="101"/>
  <c r="F23" i="101" s="1"/>
  <c r="F21" i="101"/>
  <c r="N27" i="98"/>
  <c r="J27" i="98"/>
  <c r="K27" i="98"/>
  <c r="AA6" i="111"/>
  <c r="M3" i="8"/>
  <c r="O3" i="8" s="1"/>
  <c r="N13" i="20"/>
  <c r="U8" i="111"/>
  <c r="Z4" i="111"/>
  <c r="Z5" i="111"/>
  <c r="D5" i="111"/>
  <c r="V5" i="111" s="1"/>
  <c r="O12" i="98"/>
  <c r="L12" i="98"/>
  <c r="I21" i="98"/>
  <c r="J10" i="7"/>
  <c r="I13" i="7"/>
  <c r="J13" i="7" s="1"/>
  <c r="P19" i="98"/>
  <c r="M19" i="98"/>
  <c r="O37" i="98"/>
  <c r="I39" i="98"/>
  <c r="J37" i="98"/>
  <c r="D38" i="101"/>
  <c r="D39" i="101"/>
  <c r="D41" i="101" s="1"/>
  <c r="F36" i="101"/>
  <c r="E40" i="101"/>
  <c r="F40" i="101" s="1"/>
  <c r="F22" i="101"/>
  <c r="N4" i="109"/>
  <c r="N6" i="109" s="1"/>
  <c r="G39" i="1"/>
  <c r="I39" i="1"/>
  <c r="D4" i="9"/>
  <c r="G4" i="9" s="1"/>
  <c r="G5" i="9" s="1"/>
  <c r="P4" i="109"/>
  <c r="P6" i="109" s="1"/>
  <c r="M25" i="98"/>
  <c r="P25" i="98"/>
  <c r="I13" i="8"/>
  <c r="J13" i="8" s="1"/>
  <c r="J12" i="98"/>
  <c r="Y5" i="111"/>
  <c r="P17" i="98"/>
  <c r="M17" i="98"/>
  <c r="D6" i="111"/>
  <c r="V6" i="111" s="1"/>
  <c r="T6" i="111"/>
  <c r="T8" i="111" s="1"/>
  <c r="P9" i="98"/>
  <c r="M9" i="98"/>
  <c r="J15" i="98"/>
  <c r="N15" i="98"/>
  <c r="K15" i="98"/>
  <c r="L15" i="98"/>
  <c r="O15" i="98"/>
  <c r="G6" i="111"/>
  <c r="W6" i="111"/>
  <c r="H6" i="111"/>
  <c r="J3" i="7"/>
  <c r="E39" i="101"/>
  <c r="I6" i="111"/>
  <c r="U6" i="111"/>
  <c r="G40" i="101"/>
  <c r="G23" i="101"/>
  <c r="I22" i="101"/>
  <c r="M11" i="98"/>
  <c r="P11" i="98"/>
  <c r="D7" i="111"/>
  <c r="V7" i="111" s="1"/>
  <c r="T7" i="111"/>
  <c r="P5" i="98"/>
  <c r="M5" i="98"/>
  <c r="G13" i="7"/>
  <c r="H13" i="7"/>
  <c r="F14" i="7"/>
  <c r="K13" i="7"/>
  <c r="M13" i="7" s="1"/>
  <c r="O13" i="7" s="1"/>
  <c r="H7" i="111"/>
  <c r="W7" i="111"/>
  <c r="Z7" i="111" s="1"/>
  <c r="G7" i="111"/>
  <c r="J3" i="8"/>
  <c r="I21" i="101"/>
  <c r="H39" i="101"/>
  <c r="H23" i="101"/>
  <c r="C14" i="8"/>
  <c r="F8" i="111"/>
  <c r="I8" i="111" s="1"/>
  <c r="X4" i="111"/>
  <c r="I4" i="111"/>
  <c r="I36" i="101"/>
  <c r="H38" i="101"/>
  <c r="G34" i="98"/>
  <c r="E37" i="98"/>
  <c r="K34" i="98"/>
  <c r="E36" i="98"/>
  <c r="G36" i="98" s="1"/>
  <c r="I7" i="111"/>
  <c r="X7" i="111"/>
  <c r="AA7" i="111" s="1"/>
  <c r="D39" i="98"/>
  <c r="P23" i="98"/>
  <c r="M23" i="98"/>
  <c r="I8" i="20"/>
  <c r="J7" i="20"/>
  <c r="P5" i="109"/>
  <c r="N7" i="109"/>
  <c r="N8" i="109"/>
  <c r="B14" i="20"/>
  <c r="E14" i="20" s="1"/>
  <c r="H8" i="20"/>
  <c r="B8" i="8"/>
  <c r="H6" i="8"/>
  <c r="M7" i="98"/>
  <c r="P7" i="98"/>
  <c r="L27" i="98"/>
  <c r="O27" i="98"/>
  <c r="I36" i="98"/>
  <c r="M8" i="8"/>
  <c r="O8" i="8" s="1"/>
  <c r="B8" i="111"/>
  <c r="D8" i="111" s="1"/>
  <c r="J4" i="111"/>
  <c r="Y4" i="111"/>
  <c r="AB4" i="111" s="1"/>
  <c r="H36" i="98"/>
  <c r="H38" i="98"/>
  <c r="K35" i="98"/>
  <c r="J35" i="98"/>
  <c r="N35" i="98"/>
  <c r="M10" i="98"/>
  <c r="P10" i="98"/>
  <c r="F37" i="101"/>
  <c r="E38" i="101"/>
  <c r="F38" i="101" s="1"/>
  <c r="P33" i="98"/>
  <c r="M33" i="98"/>
  <c r="J18" i="98"/>
  <c r="O18" i="98"/>
  <c r="L18" i="98"/>
  <c r="E39" i="1"/>
  <c r="G14" i="20"/>
  <c r="H14" i="20"/>
  <c r="F5" i="9"/>
  <c r="H4" i="9"/>
  <c r="H5" i="9" s="1"/>
  <c r="I8" i="8"/>
  <c r="J8" i="8" s="1"/>
  <c r="G8" i="8"/>
  <c r="E8" i="8"/>
  <c r="D14" i="8"/>
  <c r="G38" i="101"/>
  <c r="I37" i="101"/>
  <c r="O34" i="98"/>
  <c r="L34" i="98"/>
  <c r="J34" i="98"/>
  <c r="G13" i="8"/>
  <c r="P13" i="98"/>
  <c r="M13" i="98"/>
  <c r="B13" i="8"/>
  <c r="E13" i="8" s="1"/>
  <c r="E11" i="8"/>
  <c r="N37" i="98"/>
  <c r="L14" i="8"/>
  <c r="L4" i="9" s="1"/>
  <c r="L5" i="9" s="1"/>
  <c r="N8" i="8"/>
  <c r="M14" i="20"/>
  <c r="D46" i="102" s="1"/>
  <c r="D47" i="102" s="1"/>
  <c r="M13" i="8"/>
  <c r="O13" i="8" s="1"/>
  <c r="K14" i="8"/>
  <c r="C11" i="102" s="1"/>
  <c r="D11" i="102" s="1"/>
  <c r="E46" i="102"/>
  <c r="E47" i="102" s="1"/>
  <c r="N14" i="20"/>
  <c r="L37" i="98" l="1"/>
  <c r="M24" i="98"/>
  <c r="P24" i="98"/>
  <c r="I23" i="101"/>
  <c r="AB5" i="111"/>
  <c r="M6" i="98"/>
  <c r="P6" i="98"/>
  <c r="V8" i="111"/>
  <c r="I38" i="101"/>
  <c r="W8" i="111"/>
  <c r="Y8" i="111" s="1"/>
  <c r="C4" i="9"/>
  <c r="P18" i="98"/>
  <c r="M18" i="98"/>
  <c r="P35" i="98"/>
  <c r="M35" i="98"/>
  <c r="L36" i="98"/>
  <c r="O36" i="98"/>
  <c r="I14" i="8"/>
  <c r="J14" i="8" s="1"/>
  <c r="F39" i="101"/>
  <c r="E41" i="101"/>
  <c r="F41" i="101" s="1"/>
  <c r="Z6" i="111"/>
  <c r="C7" i="102"/>
  <c r="D7" i="102" s="1"/>
  <c r="P34" i="98"/>
  <c r="M34" i="98"/>
  <c r="K36" i="98"/>
  <c r="J36" i="98"/>
  <c r="N36" i="98"/>
  <c r="G8" i="111"/>
  <c r="J8" i="111" s="1"/>
  <c r="I4" i="9"/>
  <c r="D5" i="9"/>
  <c r="H13" i="8"/>
  <c r="I14" i="20"/>
  <c r="J14" i="20" s="1"/>
  <c r="J8" i="20"/>
  <c r="K14" i="7"/>
  <c r="B41" i="102" s="1"/>
  <c r="B42" i="102" s="1"/>
  <c r="I40" i="101"/>
  <c r="G41" i="101"/>
  <c r="J6" i="111"/>
  <c r="Y6" i="111"/>
  <c r="AB6" i="111" s="1"/>
  <c r="J5" i="111"/>
  <c r="P12" i="98"/>
  <c r="M12" i="98"/>
  <c r="C5" i="102"/>
  <c r="D5" i="102" s="1"/>
  <c r="P37" i="98"/>
  <c r="L21" i="98"/>
  <c r="O21" i="98"/>
  <c r="J21" i="98"/>
  <c r="P27" i="98"/>
  <c r="M27" i="98"/>
  <c r="N13" i="7"/>
  <c r="P8" i="109"/>
  <c r="P7" i="109"/>
  <c r="J38" i="98"/>
  <c r="K38" i="98"/>
  <c r="N38" i="98"/>
  <c r="H39" i="98"/>
  <c r="H8" i="8"/>
  <c r="B14" i="8"/>
  <c r="H14" i="8" s="1"/>
  <c r="G37" i="98"/>
  <c r="M37" i="98" s="1"/>
  <c r="E39" i="98"/>
  <c r="G39" i="98" s="1"/>
  <c r="K37" i="98"/>
  <c r="X8" i="111"/>
  <c r="AA8" i="111" s="1"/>
  <c r="AA4" i="111"/>
  <c r="I39" i="101"/>
  <c r="H41" i="101"/>
  <c r="J7" i="111"/>
  <c r="Y7" i="111"/>
  <c r="AB7" i="111" s="1"/>
  <c r="G14" i="7"/>
  <c r="H14" i="7"/>
  <c r="L14" i="7"/>
  <c r="I14" i="7"/>
  <c r="J14" i="7" s="1"/>
  <c r="P15" i="98"/>
  <c r="M15" i="98"/>
  <c r="H8" i="111"/>
  <c r="L39" i="98"/>
  <c r="O39" i="98"/>
  <c r="G14" i="8"/>
  <c r="O14" i="20"/>
  <c r="F46" i="102"/>
  <c r="F47" i="102" s="1"/>
  <c r="C13" i="102"/>
  <c r="D13" i="102" s="1"/>
  <c r="K4" i="9"/>
  <c r="K5" i="9" s="1"/>
  <c r="M14" i="8"/>
  <c r="M4" i="9" s="1"/>
  <c r="M5" i="9" s="1"/>
  <c r="B34" i="102"/>
  <c r="B35" i="102" s="1"/>
  <c r="N14" i="8"/>
  <c r="N4" i="9" s="1"/>
  <c r="N5" i="9" s="1"/>
  <c r="N14" i="7" l="1"/>
  <c r="C41" i="102"/>
  <c r="M14" i="7"/>
  <c r="M36" i="98"/>
  <c r="P36" i="98"/>
  <c r="C5" i="9"/>
  <c r="E4" i="9"/>
  <c r="E5" i="9" s="1"/>
  <c r="I41" i="101"/>
  <c r="P38" i="98"/>
  <c r="M38" i="98"/>
  <c r="J4" i="9"/>
  <c r="J5" i="9" s="1"/>
  <c r="I5" i="9"/>
  <c r="AB8" i="111"/>
  <c r="P21" i="98"/>
  <c r="M21" i="98"/>
  <c r="K39" i="98"/>
  <c r="N39" i="98"/>
  <c r="J39" i="98"/>
  <c r="E14" i="8"/>
  <c r="Z8" i="111"/>
  <c r="C34" i="102"/>
  <c r="C35" i="102" s="1"/>
  <c r="C15" i="102"/>
  <c r="D15" i="102" s="1"/>
  <c r="C17" i="102"/>
  <c r="C19" i="102" s="1"/>
  <c r="D19" i="102" s="1"/>
  <c r="O14" i="8"/>
  <c r="O4" i="9" s="1"/>
  <c r="O5" i="9" s="1"/>
  <c r="E34" i="102"/>
  <c r="E35" i="102" s="1"/>
  <c r="D41" i="102" l="1"/>
  <c r="D42" i="102" s="1"/>
  <c r="O14" i="7"/>
  <c r="P39" i="98"/>
  <c r="M39" i="98"/>
  <c r="E41" i="102"/>
  <c r="E42" i="102" s="1"/>
  <c r="F41" i="102"/>
  <c r="F42" i="102" s="1"/>
  <c r="C42" i="102"/>
  <c r="D17" i="102"/>
  <c r="D34" i="102"/>
  <c r="D35" i="102" l="1"/>
  <c r="F34" i="102"/>
  <c r="F35" i="102" s="1"/>
</calcChain>
</file>

<file path=xl/comments1.xml><?xml version="1.0" encoding="utf-8"?>
<comments xmlns="http://schemas.openxmlformats.org/spreadsheetml/2006/main">
  <authors>
    <author>Jose Antonio Velasco Renedo</author>
  </authors>
  <commentList>
    <comment ref="B49" authorId="0" shapeId="0">
      <text>
        <r>
          <rPr>
            <b/>
            <sz val="9"/>
            <color indexed="81"/>
            <rFont val="Tahoma"/>
            <family val="2"/>
          </rPr>
          <t>Toño:
7 menos que en 2018:</t>
        </r>
        <r>
          <rPr>
            <sz val="9"/>
            <color indexed="81"/>
            <rFont val="Tahoma"/>
            <family val="2"/>
          </rPr>
          <t xml:space="preserve">
1) UBU privado, Padre Aramburu
2) ULE privado, Inmaculada I
3) ULE pivado, Seminario
4) ULE público, Instituto externo
5) USAL público, Otros Distritos
6) UVA privado, Gregorio Fernández
7) UVA público, Alumnos externos</t>
        </r>
      </text>
    </comment>
  </commentList>
</comments>
</file>

<file path=xl/sharedStrings.xml><?xml version="1.0" encoding="utf-8"?>
<sst xmlns="http://schemas.openxmlformats.org/spreadsheetml/2006/main" count="849" uniqueCount="239">
  <si>
    <t>Junio</t>
  </si>
  <si>
    <t>Total</t>
  </si>
  <si>
    <t>UBU</t>
  </si>
  <si>
    <t>BU</t>
  </si>
  <si>
    <t>Públicos</t>
  </si>
  <si>
    <t>Privados</t>
  </si>
  <si>
    <t>ULE</t>
  </si>
  <si>
    <t>LE</t>
  </si>
  <si>
    <t>USAL</t>
  </si>
  <si>
    <t>AV</t>
  </si>
  <si>
    <t xml:space="preserve"> </t>
  </si>
  <si>
    <t>SA</t>
  </si>
  <si>
    <t>ZA</t>
  </si>
  <si>
    <t>UVA</t>
  </si>
  <si>
    <t>SG</t>
  </si>
  <si>
    <t>SO</t>
  </si>
  <si>
    <t>VA</t>
  </si>
  <si>
    <t>Elección Ejercicio. Primera Parte</t>
  </si>
  <si>
    <t>%</t>
  </si>
  <si>
    <t>P</t>
  </si>
  <si>
    <t>TOTAL</t>
  </si>
  <si>
    <t>Salamanca</t>
  </si>
  <si>
    <t>Valladolid</t>
  </si>
  <si>
    <t>Aptos</t>
  </si>
  <si>
    <t>Curso</t>
  </si>
  <si>
    <t>Matriculados en Centros</t>
  </si>
  <si>
    <t>Sept.</t>
  </si>
  <si>
    <t>Presentados en las PAU</t>
  </si>
  <si>
    <t>Aptos en las PAU</t>
  </si>
  <si>
    <t>% pst. en Junio sobre matric.*2</t>
  </si>
  <si>
    <t>% aptos sobre present.</t>
  </si>
  <si>
    <t>% de aptos sobre matric.</t>
  </si>
  <si>
    <t>Matriculados Centros</t>
  </si>
  <si>
    <t>Matriculados PAU</t>
  </si>
  <si>
    <t>Presentados</t>
  </si>
  <si>
    <t>% Presentados por centro</t>
  </si>
  <si>
    <t>% Aptos</t>
  </si>
  <si>
    <t>% Aptos por centro</t>
  </si>
  <si>
    <t>No Aptos</t>
  </si>
  <si>
    <t>% No Aptos</t>
  </si>
  <si>
    <t>Med Pruebas</t>
  </si>
  <si>
    <t>Med. Expdte.</t>
  </si>
  <si>
    <t>Media Final</t>
  </si>
  <si>
    <t>Expedte - Prueba</t>
  </si>
  <si>
    <t>Expedte - Final</t>
  </si>
  <si>
    <t>Universidades</t>
  </si>
  <si>
    <t>Burgos</t>
  </si>
  <si>
    <t>León</t>
  </si>
  <si>
    <t>TOTALES CyL</t>
  </si>
  <si>
    <t>Totales</t>
  </si>
  <si>
    <t>Aprobados</t>
  </si>
  <si>
    <t>UNIVERSIDADES
Y
PROVINCIAS</t>
  </si>
  <si>
    <t>Matriculados
en 2º
Bachillerato</t>
  </si>
  <si>
    <t>% Presentados
sobre totales
Bachillerato</t>
  </si>
  <si>
    <t>% Aptos
sobre
Presentados</t>
  </si>
  <si>
    <t>% Aptos
sobre totales
Bachillerato</t>
  </si>
  <si>
    <t>Totales
USAL</t>
  </si>
  <si>
    <t>Totales
UVA</t>
  </si>
  <si>
    <t>TOTALES 
CASTILLA Y LEÓN</t>
  </si>
  <si>
    <t>PÚBLICOS</t>
  </si>
  <si>
    <t>PRIVADOS</t>
  </si>
  <si>
    <t>UNIVERSIDADES</t>
  </si>
  <si>
    <t>sobre</t>
  </si>
  <si>
    <t>TOTALES</t>
  </si>
  <si>
    <t>CASTILLA Y LEÓN</t>
  </si>
  <si>
    <t>Y</t>
  </si>
  <si>
    <t>PROVINCIAS</t>
  </si>
  <si>
    <t>en</t>
  </si>
  <si>
    <t>Historia</t>
  </si>
  <si>
    <t>Filosofia</t>
  </si>
  <si>
    <t>CENTROS</t>
  </si>
  <si>
    <t>ALUMNOS                                                                          RESULTADOS Y PORCENTAJES</t>
  </si>
  <si>
    <t>PUB.</t>
  </si>
  <si>
    <t>% APTOS
CENTRO</t>
  </si>
  <si>
    <t>TOTALES CENTROS CON DIF. CLARAMENTE SIGNIFICATIVAS</t>
  </si>
  <si>
    <t>PRIV.</t>
  </si>
  <si>
    <t>SALAMANCA</t>
  </si>
  <si>
    <t>BURGOS</t>
  </si>
  <si>
    <t>Diferencias</t>
  </si>
  <si>
    <t>Alumnos Matriculados en los Centros</t>
  </si>
  <si>
    <t>% Presentados PAU</t>
  </si>
  <si>
    <t>% Aptos sobre Matriculados en Centros
de Bachillerato</t>
  </si>
  <si>
    <t>Notas Medias Ejercicios PAU</t>
  </si>
  <si>
    <t>Notas Medias Expedientes</t>
  </si>
  <si>
    <t>Diferencias Medias Expdte/ Medias Ejercicios</t>
  </si>
  <si>
    <t>Medias Finales</t>
  </si>
  <si>
    <t>Diferencias Medias Expedte/ Medias Finales</t>
  </si>
  <si>
    <t>Medias
Pruebas</t>
  </si>
  <si>
    <t>Medias
Expediente</t>
  </si>
  <si>
    <t>Medias
Finales</t>
  </si>
  <si>
    <t xml:space="preserve">Centros Públicos y C. Privados </t>
  </si>
  <si>
    <t>DIFERENCIAS</t>
  </si>
  <si>
    <t xml:space="preserve">Centros  Públicos </t>
  </si>
  <si>
    <t xml:space="preserve">Centros  Privados </t>
  </si>
  <si>
    <t>TOTALES TODOS LOS CENTROS</t>
  </si>
  <si>
    <t>UNIVERSIDADES Y PROVINCIAS</t>
  </si>
  <si>
    <t>Matriculados en 2º Bachillerato</t>
  </si>
  <si>
    <t>% Aptos sobre Presentados</t>
  </si>
  <si>
    <t>% Aptos sobre totales Bachillerato</t>
  </si>
  <si>
    <t>TOTALES CASTILLA Y LEÓN</t>
  </si>
  <si>
    <t>CENTROS PÚBLICOS</t>
  </si>
  <si>
    <t xml:space="preserve">CENTROS PRIVADOS </t>
  </si>
  <si>
    <t>MAXIMAS DIF</t>
  </si>
  <si>
    <t>MINIMAS DIF.</t>
  </si>
  <si>
    <t>MEDIAS DIF.</t>
  </si>
  <si>
    <t>MAXIMAS DIF.</t>
  </si>
  <si>
    <t>MINIMAS DIF</t>
  </si>
  <si>
    <t>DIF.</t>
  </si>
  <si>
    <t>AVILA</t>
  </si>
  <si>
    <t>LEON</t>
  </si>
  <si>
    <t>PALENCIA</t>
  </si>
  <si>
    <t>SEGOVIA</t>
  </si>
  <si>
    <t>SORIA</t>
  </si>
  <si>
    <t>ZAMORA</t>
  </si>
  <si>
    <t>TOTALES C.yL.</t>
  </si>
  <si>
    <t>Presentados en PAU (*)</t>
  </si>
  <si>
    <t>Aptos en PAU (*)</t>
  </si>
  <si>
    <t>Aprobadas</t>
  </si>
  <si>
    <t>TOTALES CENTROS CON DIF.  SIGNIFICATIVAS</t>
  </si>
  <si>
    <t>Matric.
2º Bto.</t>
  </si>
  <si>
    <t>Present. PAU</t>
  </si>
  <si>
    <t>% Present.</t>
  </si>
  <si>
    <t>Aptos PAU</t>
  </si>
  <si>
    <t>% Aptos
por Centros</t>
  </si>
  <si>
    <t>E) TOTALES</t>
  </si>
  <si>
    <t>Cifras Generales</t>
  </si>
  <si>
    <t>I) Datos Globales</t>
  </si>
  <si>
    <t>II) Datos Desagregados</t>
  </si>
  <si>
    <t>Convocatoria</t>
  </si>
  <si>
    <t>DIFERENCIAS MEDIAS EXPEDIENTES Y MEDIAS PRUEBAS</t>
  </si>
  <si>
    <t>F.G.</t>
  </si>
  <si>
    <t xml:space="preserve">TODOS  (ALUMNOS + ALUMNAS) </t>
  </si>
  <si>
    <t>% Aprobados *</t>
  </si>
  <si>
    <t>% Aprobadas *</t>
  </si>
  <si>
    <t>* % de aprobados/as sobre matriculados/as</t>
  </si>
  <si>
    <t>TOTALES   (PUBLICOS+PRIVADOS)
UNIVERSIDAD DE BURGOS</t>
  </si>
  <si>
    <t>TOTALES   (PUBLICOS+PRIVADOS)
UNIVERSIDAD DE  LEON</t>
  </si>
  <si>
    <t>TOTALES   (PUBLICOS+PRIVADOS)
PROVINCIA  DE  AVILA</t>
  </si>
  <si>
    <t>TOTALES   (PUBLICOS+PRIVADOS)
PROVINCIA  DE  SALAMANCA</t>
  </si>
  <si>
    <t>TOTALES   (PUBLICOS+PRIVADOS)
PROVINCIA  DE  ZAMORA</t>
  </si>
  <si>
    <t>TOTALES   (PUBLICOS+PRIVADOS)
UNIVERSIDAD DE SALAMANCA</t>
  </si>
  <si>
    <t>TOTALES   (PUBLICOS+PRIVADOS)
PROVINCIA  DE  PALENCIA</t>
  </si>
  <si>
    <t>TOTALES   (PUBLICOS+PRIVADOS)
PROVINCIA  DE  SEGOVIA</t>
  </si>
  <si>
    <t>TOTALES   (PUBLICOS+PRIVADOS)
PROVINCIA  DE  SORIA</t>
  </si>
  <si>
    <t>TOTALES   (PUBLICOS+PRIVADOS)
PROVINCIA  DE  VALLADOLID</t>
  </si>
  <si>
    <t>TOTALES   (PUBLICOS+PRIVADOS)
UNIVERSIDAD DE VALLADOLID</t>
  </si>
  <si>
    <t>TOTALES   (PUBLICOS+PRIVADOS)
UNIVERSIDADES DE CASTILLA Y LEON</t>
  </si>
  <si>
    <t>TOTALES   CENTROS PUBLICOS
UNIVERSIDAD DE BURGOS</t>
  </si>
  <si>
    <t>TOTALES   CENTROS PUBLICOS
UNIVERSIDAD DE  LEON</t>
  </si>
  <si>
    <t>TOTALES   CENTROS PUBLICOS
PROVINCIA  DE  AVILA</t>
  </si>
  <si>
    <t>TOTALES   CENTROS PUBLICOS
PROVINCIA  DE  SALAMANCA</t>
  </si>
  <si>
    <t>TOTALES   CENTROS PUBLICOS
PROVINCIA  DE  ZAMORA</t>
  </si>
  <si>
    <t>TOTALES   CENTROS PUBLICOS
UNIVERSIDAD DE SALAMANCA</t>
  </si>
  <si>
    <t>TOTALES   CENTROS PUBLICOS
PROVINCIA  DE  PALENCIA</t>
  </si>
  <si>
    <t>TOTALES   CENTROS PUBLICOS
PROVINCIA  DE  SEGOVIA</t>
  </si>
  <si>
    <t>TOTALES   CENTROS PUBLICOS
PROVINCIA  DE  SORIA</t>
  </si>
  <si>
    <t>TOTALES   CENTROS PUBLICOS
PROVINCIA  DE  VALLADOLID</t>
  </si>
  <si>
    <t>TOTALES   CENTROS PUBLICOS
UNIVERSIDAD DE VALLADOLID</t>
  </si>
  <si>
    <t>TOTALES   CENTROS PUBLICOS
UNIVERSIDADES DE CASTILLA Y LEON</t>
  </si>
  <si>
    <t>TOTALES   CENTROS PRIVADOS UNIVERSIDAD DE BURGOS</t>
  </si>
  <si>
    <t>TOTALES   CENTROS PRIVADOS UNIVERSIDAD DE  LEON</t>
  </si>
  <si>
    <t>TOTALES   CENTROS PRIVADOS
PROVINCIA  DE  AVILA</t>
  </si>
  <si>
    <t>TOTALES   CENTROS PRIVADOS
PROVINCIA  DE  SALAMANCA</t>
  </si>
  <si>
    <t>TOTALES   CENTROS PRIVADOS
PROVINCIA  DE  ZAMORA</t>
  </si>
  <si>
    <t>TOTALES   CENTROS PRIVADOS UNIVERSIDAD DE SALAMANCA</t>
  </si>
  <si>
    <t>TOTALES   CENTROS PRIVADOS
PROVINCIA  DE  PALENCIA</t>
  </si>
  <si>
    <t>TOTALES   CENTROS PRIVADOS
PROVINCIA  DE  SEGOVIA</t>
  </si>
  <si>
    <t>TOTALES   CENTROS PRIVADOS
PROVINCIA  DE  SORIA</t>
  </si>
  <si>
    <t>TOTALES   CENTROS PRIVADOS
PROVINCIA  DE  VALLADOLID</t>
  </si>
  <si>
    <t>TOTALES   CENTROS PRIVADOS UNIVERSIDAD DE VALLADOLID</t>
  </si>
  <si>
    <t>TOTALES   CENTROS PRIVADOS UNIVERSIDADES DE CASTILLA Y LEÓN</t>
  </si>
  <si>
    <t>Presentadas</t>
  </si>
  <si>
    <t>VALLADOLID</t>
  </si>
  <si>
    <t>2016-2017</t>
  </si>
  <si>
    <t>Aptos
en
EBAU</t>
  </si>
  <si>
    <t>Matriculados
en
EBAU</t>
  </si>
  <si>
    <t>Presentados
en
EBAU</t>
  </si>
  <si>
    <t>Matriculados
en EBAU</t>
  </si>
  <si>
    <t>Presentados
en EBAU</t>
  </si>
  <si>
    <t>Aptos
en EBAU</t>
  </si>
  <si>
    <t>EBAU</t>
  </si>
  <si>
    <t>Presentados enEBAU (*)</t>
  </si>
  <si>
    <t>Aptos en EBAU (*)</t>
  </si>
  <si>
    <t>% Aptos EBAU</t>
  </si>
  <si>
    <t>I   EBAU/ LOGSE</t>
  </si>
  <si>
    <t>II.1  EBAU/ LOGSE</t>
  </si>
  <si>
    <t>II.2  EBAU/ LOGSE</t>
  </si>
  <si>
    <t>Present. EBAU</t>
  </si>
  <si>
    <t>Aptos EBAU</t>
  </si>
  <si>
    <t>Med Pruebas (aptos)</t>
  </si>
  <si>
    <t>Med, Expdte (aptos)</t>
  </si>
  <si>
    <t>Media Final (aptos)</t>
  </si>
  <si>
    <t>Med, Expdte</t>
  </si>
  <si>
    <t>2017-2018</t>
  </si>
  <si>
    <t>Dif. 
Expdte./Pruebas</t>
  </si>
  <si>
    <t>Dif.
Expdte./Med. Final</t>
  </si>
  <si>
    <t>Matriculados EBAU</t>
  </si>
  <si>
    <t>2018-2019</t>
  </si>
  <si>
    <t>Julio</t>
  </si>
  <si>
    <t>JUNIO 2020 TODOS LOS CENTROS</t>
  </si>
  <si>
    <t>2019-20</t>
  </si>
  <si>
    <t>Junio 2020</t>
  </si>
  <si>
    <t>JUNIO 2020</t>
  </si>
  <si>
    <t>TOTALES CENTROS CON DIFERENCIAS &lt; 0,7354</t>
  </si>
  <si>
    <r>
      <t xml:space="preserve">TOTALES CENTROS CON DIFERENCIAS </t>
    </r>
    <r>
      <rPr>
        <b/>
        <sz val="10"/>
        <rFont val="Arial"/>
        <family val="2"/>
      </rPr>
      <t xml:space="preserve">ENTRE 0,7534 Y </t>
    </r>
    <r>
      <rPr>
        <b/>
        <sz val="10"/>
        <rFont val="Arial"/>
        <family val="2"/>
      </rPr>
      <t xml:space="preserve"> 1,2037 PUNTOS</t>
    </r>
  </si>
  <si>
    <t>DIF. JUNIO 2020</t>
  </si>
  <si>
    <t>EBAU JUNIO 2021</t>
  </si>
  <si>
    <t>EBAU EXTRAORDINARIA 2021</t>
  </si>
  <si>
    <t>Resultados de la Convocatoria de Junio de 2021                 
  CENTROS PRIVADOS</t>
  </si>
  <si>
    <t>Resultados de la Convocatoria de Junio de 2021                                                CENTROS PÚBLICOS</t>
  </si>
  <si>
    <t xml:space="preserve">Resultados de la Convocatoria de Junio de 2021                                                   TODOS LOS CENTROS </t>
  </si>
  <si>
    <t xml:space="preserve">Tabla de datos                                                           Resultados de la Convocatoria de
 Junio  2021 / Junio 2020                </t>
  </si>
  <si>
    <t>JUNIO 2021 TODOS LOS CENTROS</t>
  </si>
  <si>
    <t>2020-21</t>
  </si>
  <si>
    <t>Junio 2021</t>
  </si>
  <si>
    <t>Análisis Comparativo EBAU Junio 2020 /  Junio 2021</t>
  </si>
  <si>
    <t>JUNIO 2021</t>
  </si>
  <si>
    <t>DIF. JUNIO 2021</t>
  </si>
  <si>
    <t>A) CENTROS CENTROS CON DIFERENCIAS CLARAMENTE SIGNIFICATIVAS &gt; 1,7100 PUNTOS</t>
  </si>
  <si>
    <t>Media (0,7297) + 2 Desviaciones Típicas (2x0,49013)=1,7100</t>
  </si>
  <si>
    <t>B) CENTROS CON DIFERENCIAS SIGNIFICATIVAS &gt; 1,2198, NO CONTABILIZADOS EN LA TABLA ANTERIOR</t>
  </si>
  <si>
    <t>Media (0,7297) +Desviación Típica (0,49013)=1,2198</t>
  </si>
  <si>
    <t>C) CENTROS CON DIFERENCIAS ENTRE 0,7297 (MEDIA DE LAS DIFERENCIAS) Y 1,2198 PUNTOS (MEDIA MÁS DESVIACIÓN TÍPICA)</t>
  </si>
  <si>
    <t>Media=0,7297, Media (0,7297) +Desviación Típica (0,49013)=1,2198</t>
  </si>
  <si>
    <t>D) CENTROS CON DIFERENCIAS &lt; 0,7297 (MEDIA DE LAS DIFERENCIAS)</t>
  </si>
  <si>
    <t>EVALUACIÓN DE BACHILLERATO PARA EL ACCESO A LA UNIVERSIDAD TITULADOS EN BACHILLERATO</t>
  </si>
  <si>
    <t>DE CASTILLA Y LEÓN</t>
  </si>
  <si>
    <t>Avance de resultados de junio todas las universidades y provincias y comparación año anterior</t>
  </si>
  <si>
    <t>Avance de resultados todas las universidades y provincias y comparación año anterior</t>
  </si>
  <si>
    <t>Resultados  y evolución de todos los centros tanto públicos como privados</t>
  </si>
  <si>
    <t>Diferencias entre notas medias de expedientes y pruebas EBAU</t>
  </si>
  <si>
    <t>Solicitantes por sexo y evolución</t>
  </si>
  <si>
    <t>Curso 2021/22</t>
  </si>
  <si>
    <t>EBAU, convocatoria ordinaria y extraordinaria 2021</t>
  </si>
  <si>
    <t>Fuente de datos: Universidades Noviembre 2021</t>
  </si>
  <si>
    <t>MUJERES</t>
  </si>
  <si>
    <t>HOMBRES</t>
  </si>
  <si>
    <t>Avance de resultados de julio todas las universidades y provincias y comparación año anterior</t>
  </si>
  <si>
    <t>DIFERENCIAS JUNIO 2020 -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</si>
</sst>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#,##0.00_ ;[Red]\-#,##0.00\ "/>
    <numFmt numFmtId="166" formatCode="0.00_ ;[Red]\-0.00\ "/>
    <numFmt numFmtId="167" formatCode="0.000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color indexed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000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45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0" fontId="29" fillId="3" borderId="0" applyNumberFormat="0" applyBorder="0" applyAlignment="0" applyProtection="0"/>
    <xf numFmtId="0" fontId="30" fillId="22" borderId="0" applyNumberFormat="0" applyBorder="0" applyAlignment="0" applyProtection="0"/>
    <xf numFmtId="0" fontId="5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27" fillId="0" borderId="7" applyNumberFormat="0" applyFill="0" applyAlignment="0" applyProtection="0"/>
    <xf numFmtId="0" fontId="36" fillId="0" borderId="8" applyNumberFormat="0" applyFill="0" applyAlignment="0" applyProtection="0"/>
    <xf numFmtId="0" fontId="1" fillId="0" borderId="0"/>
  </cellStyleXfs>
  <cellXfs count="650">
    <xf numFmtId="0" fontId="0" fillId="0" borderId="0" xfId="0"/>
    <xf numFmtId="0" fontId="3" fillId="0" borderId="0" xfId="0" applyFont="1"/>
    <xf numFmtId="0" fontId="0" fillId="0" borderId="0" xfId="0" applyBorder="1"/>
    <xf numFmtId="0" fontId="6" fillId="24" borderId="9" xfId="0" applyFont="1" applyFill="1" applyBorder="1" applyAlignment="1">
      <alignment horizontal="center"/>
    </xf>
    <xf numFmtId="0" fontId="7" fillId="0" borderId="0" xfId="0" applyFont="1"/>
    <xf numFmtId="0" fontId="6" fillId="25" borderId="10" xfId="0" applyFont="1" applyFill="1" applyBorder="1" applyAlignment="1">
      <alignment vertical="justify"/>
    </xf>
    <xf numFmtId="0" fontId="6" fillId="24" borderId="11" xfId="0" applyFont="1" applyFill="1" applyBorder="1"/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justify" textRotation="90"/>
    </xf>
    <xf numFmtId="0" fontId="7" fillId="0" borderId="18" xfId="0" applyFont="1" applyBorder="1" applyAlignment="1">
      <alignment horizontal="center" vertical="justify" textRotation="90"/>
    </xf>
    <xf numFmtId="0" fontId="7" fillId="0" borderId="19" xfId="0" applyFont="1" applyBorder="1" applyAlignment="1">
      <alignment horizontal="center" vertical="justify" textRotation="90"/>
    </xf>
    <xf numFmtId="0" fontId="0" fillId="0" borderId="20" xfId="0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 applyAlignment="1">
      <alignment horizontal="center"/>
    </xf>
    <xf numFmtId="0" fontId="6" fillId="0" borderId="22" xfId="0" applyFont="1" applyFill="1" applyBorder="1" applyAlignment="1">
      <alignment vertical="justify" wrapText="1"/>
    </xf>
    <xf numFmtId="0" fontId="5" fillId="0" borderId="0" xfId="0" applyFont="1"/>
    <xf numFmtId="0" fontId="8" fillId="0" borderId="17" xfId="0" applyFont="1" applyBorder="1" applyAlignment="1">
      <alignment horizontal="center" vertical="justify"/>
    </xf>
    <xf numFmtId="0" fontId="6" fillId="26" borderId="22" xfId="0" applyFont="1" applyFill="1" applyBorder="1" applyAlignment="1">
      <alignment vertical="justify"/>
    </xf>
    <xf numFmtId="0" fontId="6" fillId="0" borderId="0" xfId="0" applyFont="1" applyFill="1" applyBorder="1" applyAlignment="1">
      <alignment vertical="justify"/>
    </xf>
    <xf numFmtId="3" fontId="5" fillId="0" borderId="0" xfId="0" applyNumberFormat="1" applyFont="1" applyBorder="1"/>
    <xf numFmtId="2" fontId="5" fillId="0" borderId="0" xfId="35" applyNumberFormat="1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/>
    <xf numFmtId="0" fontId="3" fillId="0" borderId="0" xfId="0" applyFont="1" applyBorder="1"/>
    <xf numFmtId="0" fontId="0" fillId="0" borderId="0" xfId="0" applyFill="1"/>
    <xf numFmtId="0" fontId="5" fillId="0" borderId="23" xfId="0" applyFont="1" applyFill="1" applyBorder="1"/>
    <xf numFmtId="3" fontId="5" fillId="0" borderId="23" xfId="0" applyNumberFormat="1" applyFont="1" applyFill="1" applyBorder="1" applyAlignment="1">
      <alignment horizontal="center"/>
    </xf>
    <xf numFmtId="3" fontId="5" fillId="0" borderId="24" xfId="0" applyNumberFormat="1" applyFont="1" applyFill="1" applyBorder="1" applyAlignment="1">
      <alignment horizontal="center"/>
    </xf>
    <xf numFmtId="10" fontId="5" fillId="0" borderId="24" xfId="35" applyNumberFormat="1" applyFont="1" applyFill="1" applyBorder="1" applyAlignment="1">
      <alignment horizontal="center"/>
    </xf>
    <xf numFmtId="3" fontId="5" fillId="0" borderId="25" xfId="0" applyNumberFormat="1" applyFont="1" applyFill="1" applyBorder="1" applyAlignment="1">
      <alignment horizontal="center"/>
    </xf>
    <xf numFmtId="0" fontId="5" fillId="0" borderId="26" xfId="0" applyFont="1" applyFill="1" applyBorder="1"/>
    <xf numFmtId="3" fontId="5" fillId="0" borderId="26" xfId="0" applyNumberFormat="1" applyFont="1" applyFill="1" applyBorder="1" applyAlignment="1">
      <alignment horizontal="center"/>
    </xf>
    <xf numFmtId="3" fontId="5" fillId="0" borderId="27" xfId="0" applyNumberFormat="1" applyFont="1" applyFill="1" applyBorder="1" applyAlignment="1">
      <alignment horizontal="center"/>
    </xf>
    <xf numFmtId="10" fontId="5" fillId="0" borderId="27" xfId="35" applyNumberFormat="1" applyFont="1" applyFill="1" applyBorder="1" applyAlignment="1">
      <alignment horizontal="center"/>
    </xf>
    <xf numFmtId="3" fontId="5" fillId="0" borderId="28" xfId="0" applyNumberFormat="1" applyFont="1" applyFill="1" applyBorder="1" applyAlignment="1">
      <alignment horizontal="center"/>
    </xf>
    <xf numFmtId="0" fontId="3" fillId="0" borderId="29" xfId="0" applyFont="1" applyFill="1" applyBorder="1"/>
    <xf numFmtId="3" fontId="3" fillId="0" borderId="29" xfId="0" applyNumberFormat="1" applyFont="1" applyFill="1" applyBorder="1" applyAlignment="1">
      <alignment horizontal="center"/>
    </xf>
    <xf numFmtId="3" fontId="3" fillId="0" borderId="30" xfId="0" applyNumberFormat="1" applyFont="1" applyFill="1" applyBorder="1" applyAlignment="1">
      <alignment horizontal="center"/>
    </xf>
    <xf numFmtId="10" fontId="3" fillId="0" borderId="30" xfId="35" applyNumberFormat="1" applyFont="1" applyFill="1" applyBorder="1" applyAlignment="1">
      <alignment horizontal="center"/>
    </xf>
    <xf numFmtId="3" fontId="3" fillId="0" borderId="31" xfId="0" applyNumberFormat="1" applyFont="1" applyFill="1" applyBorder="1" applyAlignment="1">
      <alignment horizontal="center"/>
    </xf>
    <xf numFmtId="0" fontId="5" fillId="0" borderId="29" xfId="0" applyFont="1" applyFill="1" applyBorder="1"/>
    <xf numFmtId="0" fontId="4" fillId="0" borderId="29" xfId="0" applyFont="1" applyFill="1" applyBorder="1"/>
    <xf numFmtId="0" fontId="0" fillId="0" borderId="0" xfId="0" applyAlignment="1">
      <alignment vertical="center"/>
    </xf>
    <xf numFmtId="0" fontId="3" fillId="0" borderId="32" xfId="0" applyFont="1" applyBorder="1"/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3" fillId="0" borderId="35" xfId="0" applyFont="1" applyBorder="1" applyAlignment="1">
      <alignment horizontal="center"/>
    </xf>
    <xf numFmtId="0" fontId="3" fillId="0" borderId="0" xfId="0" applyFont="1" applyFill="1"/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justify" wrapText="1"/>
    </xf>
    <xf numFmtId="0" fontId="5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vertical="justify" wrapText="1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0" xfId="0" applyFont="1"/>
    <xf numFmtId="0" fontId="3" fillId="0" borderId="9" xfId="0" applyFont="1" applyBorder="1" applyAlignment="1">
      <alignment horizontal="center"/>
    </xf>
    <xf numFmtId="164" fontId="0" fillId="0" borderId="0" xfId="0" applyNumberFormat="1"/>
    <xf numFmtId="0" fontId="18" fillId="0" borderId="0" xfId="0" applyFont="1"/>
    <xf numFmtId="0" fontId="0" fillId="0" borderId="0" xfId="0" applyAlignment="1">
      <alignment horizontal="justify"/>
    </xf>
    <xf numFmtId="0" fontId="14" fillId="0" borderId="0" xfId="0" applyFont="1"/>
    <xf numFmtId="166" fontId="0" fillId="0" borderId="0" xfId="0" applyNumberFormat="1" applyAlignment="1">
      <alignment horizontal="justify"/>
    </xf>
    <xf numFmtId="49" fontId="0" fillId="0" borderId="22" xfId="0" applyNumberFormat="1" applyBorder="1"/>
    <xf numFmtId="166" fontId="0" fillId="0" borderId="22" xfId="0" applyNumberForma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9" fillId="0" borderId="24" xfId="0" applyFont="1" applyBorder="1"/>
    <xf numFmtId="3" fontId="9" fillId="0" borderId="24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10" fontId="9" fillId="0" borderId="12" xfId="35" applyNumberFormat="1" applyFont="1" applyBorder="1" applyAlignment="1">
      <alignment horizontal="center"/>
    </xf>
    <xf numFmtId="10" fontId="9" fillId="0" borderId="13" xfId="35" applyNumberFormat="1" applyFont="1" applyBorder="1" applyAlignment="1">
      <alignment horizontal="center"/>
    </xf>
    <xf numFmtId="10" fontId="9" fillId="0" borderId="14" xfId="35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0" fontId="9" fillId="0" borderId="27" xfId="0" applyFont="1" applyBorder="1"/>
    <xf numFmtId="3" fontId="9" fillId="0" borderId="16" xfId="0" applyNumberFormat="1" applyFont="1" applyBorder="1" applyAlignment="1">
      <alignment horizontal="center"/>
    </xf>
    <xf numFmtId="10" fontId="9" fillId="0" borderId="15" xfId="35" applyNumberFormat="1" applyFont="1" applyBorder="1" applyAlignment="1">
      <alignment horizontal="center"/>
    </xf>
    <xf numFmtId="10" fontId="9" fillId="0" borderId="22" xfId="35" applyNumberFormat="1" applyFont="1" applyBorder="1" applyAlignment="1">
      <alignment horizontal="center"/>
    </xf>
    <xf numFmtId="10" fontId="9" fillId="0" borderId="16" xfId="35" applyNumberFormat="1" applyFont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0" fontId="13" fillId="0" borderId="30" xfId="0" applyFont="1" applyBorder="1"/>
    <xf numFmtId="3" fontId="13" fillId="0" borderId="30" xfId="0" applyNumberFormat="1" applyFont="1" applyBorder="1" applyAlignment="1">
      <alignment horizontal="center"/>
    </xf>
    <xf numFmtId="3" fontId="13" fillId="0" borderId="36" xfId="0" applyNumberFormat="1" applyFont="1" applyBorder="1" applyAlignment="1">
      <alignment horizontal="center"/>
    </xf>
    <xf numFmtId="3" fontId="13" fillId="0" borderId="37" xfId="0" applyNumberFormat="1" applyFont="1" applyBorder="1" applyAlignment="1">
      <alignment horizontal="center"/>
    </xf>
    <xf numFmtId="3" fontId="13" fillId="0" borderId="38" xfId="0" applyNumberFormat="1" applyFont="1" applyBorder="1" applyAlignment="1">
      <alignment horizontal="center"/>
    </xf>
    <xf numFmtId="10" fontId="13" fillId="0" borderId="36" xfId="35" applyNumberFormat="1" applyFont="1" applyBorder="1" applyAlignment="1">
      <alignment horizontal="center"/>
    </xf>
    <xf numFmtId="10" fontId="13" fillId="0" borderId="37" xfId="35" applyNumberFormat="1" applyFont="1" applyBorder="1" applyAlignment="1">
      <alignment horizontal="center"/>
    </xf>
    <xf numFmtId="10" fontId="13" fillId="0" borderId="38" xfId="35" applyNumberFormat="1" applyFont="1" applyBorder="1" applyAlignment="1">
      <alignment horizontal="center"/>
    </xf>
    <xf numFmtId="3" fontId="13" fillId="0" borderId="39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0" fontId="13" fillId="0" borderId="24" xfId="0" applyFont="1" applyBorder="1"/>
    <xf numFmtId="3" fontId="13" fillId="0" borderId="14" xfId="0" applyNumberFormat="1" applyFont="1" applyBorder="1" applyAlignment="1">
      <alignment horizontal="center"/>
    </xf>
    <xf numFmtId="0" fontId="13" fillId="0" borderId="27" xfId="0" applyFont="1" applyBorder="1"/>
    <xf numFmtId="3" fontId="13" fillId="0" borderId="22" xfId="0" applyNumberFormat="1" applyFont="1" applyBorder="1" applyAlignment="1">
      <alignment horizontal="center"/>
    </xf>
    <xf numFmtId="3" fontId="13" fillId="0" borderId="16" xfId="0" applyNumberFormat="1" applyFont="1" applyBorder="1" applyAlignment="1">
      <alignment horizontal="center"/>
    </xf>
    <xf numFmtId="10" fontId="13" fillId="0" borderId="16" xfId="35" applyNumberFormat="1" applyFont="1" applyBorder="1" applyAlignment="1">
      <alignment horizontal="center"/>
    </xf>
    <xf numFmtId="3" fontId="9" fillId="0" borderId="27" xfId="0" applyNumberFormat="1" applyFont="1" applyBorder="1" applyAlignment="1">
      <alignment horizontal="center"/>
    </xf>
    <xf numFmtId="0" fontId="13" fillId="27" borderId="24" xfId="0" applyFont="1" applyFill="1" applyBorder="1"/>
    <xf numFmtId="3" fontId="13" fillId="27" borderId="24" xfId="0" applyNumberFormat="1" applyFont="1" applyFill="1" applyBorder="1" applyAlignment="1">
      <alignment horizontal="center"/>
    </xf>
    <xf numFmtId="3" fontId="13" fillId="27" borderId="12" xfId="0" applyNumberFormat="1" applyFont="1" applyFill="1" applyBorder="1" applyAlignment="1">
      <alignment horizontal="center"/>
    </xf>
    <xf numFmtId="3" fontId="13" fillId="27" borderId="13" xfId="0" applyNumberFormat="1" applyFont="1" applyFill="1" applyBorder="1" applyAlignment="1">
      <alignment horizontal="center"/>
    </xf>
    <xf numFmtId="3" fontId="13" fillId="27" borderId="40" xfId="0" applyNumberFormat="1" applyFont="1" applyFill="1" applyBorder="1" applyAlignment="1">
      <alignment horizontal="center"/>
    </xf>
    <xf numFmtId="0" fontId="13" fillId="27" borderId="27" xfId="0" applyFont="1" applyFill="1" applyBorder="1"/>
    <xf numFmtId="3" fontId="13" fillId="27" borderId="27" xfId="0" applyNumberFormat="1" applyFont="1" applyFill="1" applyBorder="1" applyAlignment="1">
      <alignment horizontal="center"/>
    </xf>
    <xf numFmtId="3" fontId="13" fillId="27" borderId="15" xfId="0" applyNumberFormat="1" applyFont="1" applyFill="1" applyBorder="1" applyAlignment="1">
      <alignment horizontal="center"/>
    </xf>
    <xf numFmtId="3" fontId="13" fillId="27" borderId="22" xfId="0" applyNumberFormat="1" applyFont="1" applyFill="1" applyBorder="1" applyAlignment="1">
      <alignment horizontal="center"/>
    </xf>
    <xf numFmtId="3" fontId="13" fillId="27" borderId="41" xfId="0" applyNumberFormat="1" applyFont="1" applyFill="1" applyBorder="1" applyAlignment="1">
      <alignment horizontal="center"/>
    </xf>
    <xf numFmtId="0" fontId="13" fillId="27" borderId="30" xfId="0" applyFont="1" applyFill="1" applyBorder="1"/>
    <xf numFmtId="3" fontId="13" fillId="27" borderId="30" xfId="0" applyNumberFormat="1" applyFont="1" applyFill="1" applyBorder="1" applyAlignment="1">
      <alignment horizontal="center"/>
    </xf>
    <xf numFmtId="3" fontId="13" fillId="27" borderId="36" xfId="0" applyNumberFormat="1" applyFont="1" applyFill="1" applyBorder="1" applyAlignment="1">
      <alignment horizontal="center"/>
    </xf>
    <xf numFmtId="3" fontId="13" fillId="27" borderId="37" xfId="0" applyNumberFormat="1" applyFont="1" applyFill="1" applyBorder="1" applyAlignment="1">
      <alignment horizontal="center"/>
    </xf>
    <xf numFmtId="3" fontId="13" fillId="27" borderId="39" xfId="0" applyNumberFormat="1" applyFont="1" applyFill="1" applyBorder="1" applyAlignment="1">
      <alignment horizontal="center"/>
    </xf>
    <xf numFmtId="0" fontId="0" fillId="0" borderId="0" xfId="0" applyAlignment="1">
      <alignment horizontal="justify" vertic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center" wrapText="1"/>
    </xf>
    <xf numFmtId="3" fontId="0" fillId="0" borderId="0" xfId="0" applyNumberFormat="1" applyBorder="1"/>
    <xf numFmtId="3" fontId="13" fillId="0" borderId="0" xfId="0" applyNumberFormat="1" applyFont="1" applyBorder="1" applyAlignment="1">
      <alignment horizontal="center"/>
    </xf>
    <xf numFmtId="10" fontId="13" fillId="0" borderId="0" xfId="35" applyNumberFormat="1" applyFont="1" applyBorder="1" applyAlignment="1">
      <alignment horizontal="center"/>
    </xf>
    <xf numFmtId="0" fontId="10" fillId="0" borderId="42" xfId="0" applyFont="1" applyBorder="1" applyAlignment="1">
      <alignment vertical="center" wrapText="1"/>
    </xf>
    <xf numFmtId="0" fontId="0" fillId="0" borderId="10" xfId="0" applyBorder="1"/>
    <xf numFmtId="0" fontId="15" fillId="0" borderId="43" xfId="0" applyFont="1" applyBorder="1"/>
    <xf numFmtId="3" fontId="20" fillId="0" borderId="44" xfId="0" applyNumberFormat="1" applyFont="1" applyBorder="1" applyAlignment="1">
      <alignment horizontal="center" vertical="center" wrapText="1"/>
    </xf>
    <xf numFmtId="3" fontId="17" fillId="0" borderId="16" xfId="0" applyNumberFormat="1" applyFont="1" applyBorder="1" applyAlignment="1">
      <alignment horizontal="center" vertical="center" wrapText="1"/>
    </xf>
    <xf numFmtId="3" fontId="17" fillId="0" borderId="45" xfId="0" applyNumberFormat="1" applyFont="1" applyBorder="1" applyAlignment="1">
      <alignment horizontal="center" vertical="center" wrapText="1"/>
    </xf>
    <xf numFmtId="10" fontId="20" fillId="0" borderId="44" xfId="35" applyNumberFormat="1" applyFont="1" applyBorder="1" applyAlignment="1">
      <alignment horizontal="center" vertical="center" wrapText="1"/>
    </xf>
    <xf numFmtId="10" fontId="20" fillId="0" borderId="41" xfId="35" applyNumberFormat="1" applyFont="1" applyBorder="1" applyAlignment="1">
      <alignment horizontal="center" vertical="center" wrapText="1"/>
    </xf>
    <xf numFmtId="3" fontId="17" fillId="0" borderId="46" xfId="0" applyNumberFormat="1" applyFont="1" applyBorder="1" applyAlignment="1">
      <alignment horizontal="center" vertical="center" wrapText="1"/>
    </xf>
    <xf numFmtId="10" fontId="20" fillId="0" borderId="19" xfId="35" applyNumberFormat="1" applyFont="1" applyBorder="1" applyAlignment="1">
      <alignment horizontal="center" vertical="center" wrapText="1"/>
    </xf>
    <xf numFmtId="10" fontId="17" fillId="0" borderId="47" xfId="35" applyNumberFormat="1" applyFont="1" applyBorder="1" applyAlignment="1">
      <alignment horizontal="center" vertical="center" wrapText="1"/>
    </xf>
    <xf numFmtId="10" fontId="17" fillId="0" borderId="18" xfId="35" applyNumberFormat="1" applyFont="1" applyBorder="1" applyAlignment="1">
      <alignment horizontal="center" vertical="center" wrapText="1"/>
    </xf>
    <xf numFmtId="0" fontId="3" fillId="26" borderId="23" xfId="0" applyFont="1" applyFill="1" applyBorder="1"/>
    <xf numFmtId="3" fontId="3" fillId="26" borderId="48" xfId="0" applyNumberFormat="1" applyFont="1" applyFill="1" applyBorder="1" applyAlignment="1">
      <alignment horizontal="center"/>
    </xf>
    <xf numFmtId="3" fontId="3" fillId="26" borderId="27" xfId="0" applyNumberFormat="1" applyFont="1" applyFill="1" applyBorder="1" applyAlignment="1">
      <alignment horizontal="center"/>
    </xf>
    <xf numFmtId="3" fontId="3" fillId="26" borderId="24" xfId="0" applyNumberFormat="1" applyFont="1" applyFill="1" applyBorder="1" applyAlignment="1">
      <alignment horizontal="center"/>
    </xf>
    <xf numFmtId="0" fontId="3" fillId="26" borderId="26" xfId="0" applyFont="1" applyFill="1" applyBorder="1"/>
    <xf numFmtId="3" fontId="3" fillId="26" borderId="26" xfId="0" applyNumberFormat="1" applyFont="1" applyFill="1" applyBorder="1" applyAlignment="1">
      <alignment horizontal="center"/>
    </xf>
    <xf numFmtId="3" fontId="3" fillId="26" borderId="49" xfId="0" applyNumberFormat="1" applyFont="1" applyFill="1" applyBorder="1" applyAlignment="1">
      <alignment horizontal="center"/>
    </xf>
    <xf numFmtId="0" fontId="4" fillId="26" borderId="29" xfId="0" applyFont="1" applyFill="1" applyBorder="1" applyAlignment="1">
      <alignment horizontal="left"/>
    </xf>
    <xf numFmtId="3" fontId="3" fillId="26" borderId="29" xfId="0" applyNumberFormat="1" applyFont="1" applyFill="1" applyBorder="1" applyAlignment="1">
      <alignment horizontal="center"/>
    </xf>
    <xf numFmtId="3" fontId="3" fillId="26" borderId="30" xfId="0" applyNumberFormat="1" applyFont="1" applyFill="1" applyBorder="1" applyAlignment="1">
      <alignment horizontal="center"/>
    </xf>
    <xf numFmtId="3" fontId="3" fillId="26" borderId="50" xfId="0" applyNumberFormat="1" applyFont="1" applyFill="1" applyBorder="1" applyAlignment="1">
      <alignment horizontal="center"/>
    </xf>
    <xf numFmtId="0" fontId="13" fillId="0" borderId="0" xfId="0" applyFont="1" applyFill="1" applyBorder="1"/>
    <xf numFmtId="3" fontId="13" fillId="0" borderId="0" xfId="0" applyNumberFormat="1" applyFont="1" applyFill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3" fontId="13" fillId="28" borderId="14" xfId="0" applyNumberFormat="1" applyFont="1" applyFill="1" applyBorder="1" applyAlignment="1">
      <alignment horizontal="center"/>
    </xf>
    <xf numFmtId="3" fontId="13" fillId="28" borderId="16" xfId="0" applyNumberFormat="1" applyFont="1" applyFill="1" applyBorder="1" applyAlignment="1">
      <alignment horizontal="center"/>
    </xf>
    <xf numFmtId="3" fontId="13" fillId="28" borderId="38" xfId="0" applyNumberFormat="1" applyFont="1" applyFill="1" applyBorder="1" applyAlignment="1">
      <alignment horizontal="center"/>
    </xf>
    <xf numFmtId="10" fontId="13" fillId="0" borderId="0" xfId="35" applyNumberFormat="1" applyFont="1" applyFill="1" applyBorder="1" applyAlignment="1">
      <alignment horizontal="center"/>
    </xf>
    <xf numFmtId="3" fontId="9" fillId="0" borderId="40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10" fontId="9" fillId="0" borderId="38" xfId="35" applyNumberFormat="1" applyFont="1" applyBorder="1" applyAlignment="1">
      <alignment horizontal="center"/>
    </xf>
    <xf numFmtId="10" fontId="13" fillId="28" borderId="12" xfId="35" applyNumberFormat="1" applyFont="1" applyFill="1" applyBorder="1" applyAlignment="1">
      <alignment horizontal="center"/>
    </xf>
    <xf numFmtId="10" fontId="13" fillId="28" borderId="15" xfId="35" applyNumberFormat="1" applyFont="1" applyFill="1" applyBorder="1" applyAlignment="1">
      <alignment horizontal="center"/>
    </xf>
    <xf numFmtId="10" fontId="13" fillId="28" borderId="36" xfId="35" applyNumberFormat="1" applyFont="1" applyFill="1" applyBorder="1" applyAlignment="1">
      <alignment horizontal="center"/>
    </xf>
    <xf numFmtId="10" fontId="13" fillId="28" borderId="13" xfId="35" applyNumberFormat="1" applyFont="1" applyFill="1" applyBorder="1" applyAlignment="1">
      <alignment horizontal="center"/>
    </xf>
    <xf numFmtId="10" fontId="13" fillId="28" borderId="14" xfId="35" applyNumberFormat="1" applyFont="1" applyFill="1" applyBorder="1" applyAlignment="1">
      <alignment horizontal="center"/>
    </xf>
    <xf numFmtId="10" fontId="13" fillId="28" borderId="22" xfId="35" applyNumberFormat="1" applyFont="1" applyFill="1" applyBorder="1" applyAlignment="1">
      <alignment horizontal="center"/>
    </xf>
    <xf numFmtId="10" fontId="13" fillId="28" borderId="16" xfId="35" applyNumberFormat="1" applyFont="1" applyFill="1" applyBorder="1" applyAlignment="1">
      <alignment horizontal="center"/>
    </xf>
    <xf numFmtId="10" fontId="13" fillId="28" borderId="37" xfId="35" applyNumberFormat="1" applyFont="1" applyFill="1" applyBorder="1" applyAlignment="1">
      <alignment horizontal="center"/>
    </xf>
    <xf numFmtId="10" fontId="13" fillId="28" borderId="38" xfId="35" applyNumberFormat="1" applyFont="1" applyFill="1" applyBorder="1" applyAlignment="1">
      <alignment horizontal="center"/>
    </xf>
    <xf numFmtId="3" fontId="13" fillId="28" borderId="13" xfId="0" applyNumberFormat="1" applyFont="1" applyFill="1" applyBorder="1" applyAlignment="1">
      <alignment horizontal="center"/>
    </xf>
    <xf numFmtId="3" fontId="13" fillId="28" borderId="22" xfId="0" applyNumberFormat="1" applyFont="1" applyFill="1" applyBorder="1" applyAlignment="1">
      <alignment horizontal="center"/>
    </xf>
    <xf numFmtId="3" fontId="13" fillId="28" borderId="37" xfId="0" applyNumberFormat="1" applyFont="1" applyFill="1" applyBorder="1" applyAlignment="1">
      <alignment horizontal="center"/>
    </xf>
    <xf numFmtId="0" fontId="7" fillId="0" borderId="5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25" borderId="24" xfId="0" applyFont="1" applyFill="1" applyBorder="1" applyAlignment="1">
      <alignment vertical="justify"/>
    </xf>
    <xf numFmtId="0" fontId="6" fillId="0" borderId="22" xfId="0" applyFont="1" applyFill="1" applyBorder="1" applyAlignment="1">
      <alignment vertical="center" wrapText="1"/>
    </xf>
    <xf numFmtId="0" fontId="6" fillId="26" borderId="22" xfId="0" applyFont="1" applyFill="1" applyBorder="1" applyAlignment="1">
      <alignment vertical="center" wrapText="1"/>
    </xf>
    <xf numFmtId="3" fontId="5" fillId="0" borderId="22" xfId="0" applyNumberFormat="1" applyFont="1" applyBorder="1" applyAlignment="1">
      <alignment horizontal="center" vertical="center"/>
    </xf>
    <xf numFmtId="10" fontId="5" fillId="0" borderId="22" xfId="35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10" fontId="5" fillId="0" borderId="22" xfId="35" applyNumberFormat="1" applyFont="1" applyFill="1" applyBorder="1" applyAlignment="1">
      <alignment horizontal="center" vertical="center"/>
    </xf>
    <xf numFmtId="3" fontId="5" fillId="26" borderId="22" xfId="0" applyNumberFormat="1" applyFont="1" applyFill="1" applyBorder="1" applyAlignment="1">
      <alignment horizontal="center" vertical="center"/>
    </xf>
    <xf numFmtId="10" fontId="5" fillId="26" borderId="22" xfId="35" applyNumberFormat="1" applyFont="1" applyFill="1" applyBorder="1" applyAlignment="1">
      <alignment horizontal="center" vertical="center"/>
    </xf>
    <xf numFmtId="4" fontId="5" fillId="26" borderId="22" xfId="0" applyNumberFormat="1" applyFont="1" applyFill="1" applyBorder="1" applyAlignment="1">
      <alignment horizontal="center" vertical="center"/>
    </xf>
    <xf numFmtId="2" fontId="5" fillId="26" borderId="22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0" fontId="9" fillId="0" borderId="44" xfId="35" applyNumberFormat="1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24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3" fontId="12" fillId="0" borderId="12" xfId="0" applyNumberFormat="1" applyFon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10" fontId="12" fillId="0" borderId="14" xfId="35" applyNumberFormat="1" applyFont="1" applyBorder="1" applyAlignment="1">
      <alignment horizontal="center"/>
    </xf>
    <xf numFmtId="3" fontId="12" fillId="0" borderId="15" xfId="0" applyNumberFormat="1" applyFont="1" applyBorder="1" applyAlignment="1">
      <alignment horizontal="center"/>
    </xf>
    <xf numFmtId="3" fontId="12" fillId="0" borderId="22" xfId="0" applyNumberFormat="1" applyFont="1" applyBorder="1" applyAlignment="1">
      <alignment horizontal="center"/>
    </xf>
    <xf numFmtId="10" fontId="12" fillId="0" borderId="16" xfId="35" applyNumberFormat="1" applyFont="1" applyBorder="1" applyAlignment="1">
      <alignment horizontal="center"/>
    </xf>
    <xf numFmtId="3" fontId="4" fillId="29" borderId="36" xfId="0" applyNumberFormat="1" applyFont="1" applyFill="1" applyBorder="1" applyAlignment="1">
      <alignment horizontal="center"/>
    </xf>
    <xf numFmtId="3" fontId="4" fillId="29" borderId="37" xfId="0" applyNumberFormat="1" applyFont="1" applyFill="1" applyBorder="1" applyAlignment="1">
      <alignment horizontal="center"/>
    </xf>
    <xf numFmtId="10" fontId="4" fillId="29" borderId="38" xfId="35" applyNumberFormat="1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3" fontId="4" fillId="30" borderId="36" xfId="0" applyNumberFormat="1" applyFont="1" applyFill="1" applyBorder="1" applyAlignment="1">
      <alignment horizontal="center"/>
    </xf>
    <xf numFmtId="3" fontId="4" fillId="30" borderId="37" xfId="0" applyNumberFormat="1" applyFont="1" applyFill="1" applyBorder="1" applyAlignment="1">
      <alignment horizontal="center"/>
    </xf>
    <xf numFmtId="10" fontId="4" fillId="30" borderId="38" xfId="35" applyNumberFormat="1" applyFont="1" applyFill="1" applyBorder="1" applyAlignment="1">
      <alignment horizontal="center"/>
    </xf>
    <xf numFmtId="0" fontId="4" fillId="30" borderId="36" xfId="0" applyFont="1" applyFill="1" applyBorder="1" applyAlignment="1">
      <alignment horizontal="center"/>
    </xf>
    <xf numFmtId="0" fontId="4" fillId="30" borderId="37" xfId="0" applyFont="1" applyFill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10" fontId="4" fillId="0" borderId="14" xfId="35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10" fontId="4" fillId="0" borderId="16" xfId="35" applyNumberFormat="1" applyFont="1" applyBorder="1" applyAlignment="1">
      <alignment horizontal="center"/>
    </xf>
    <xf numFmtId="3" fontId="4" fillId="31" borderId="36" xfId="0" applyNumberFormat="1" applyFont="1" applyFill="1" applyBorder="1" applyAlignment="1">
      <alignment horizontal="center"/>
    </xf>
    <xf numFmtId="3" fontId="4" fillId="31" borderId="37" xfId="0" applyNumberFormat="1" applyFont="1" applyFill="1" applyBorder="1" applyAlignment="1">
      <alignment horizontal="center"/>
    </xf>
    <xf numFmtId="10" fontId="4" fillId="31" borderId="38" xfId="35" applyNumberFormat="1" applyFont="1" applyFill="1" applyBorder="1" applyAlignment="1">
      <alignment horizontal="center"/>
    </xf>
    <xf numFmtId="0" fontId="5" fillId="0" borderId="53" xfId="0" applyFont="1" applyBorder="1"/>
    <xf numFmtId="0" fontId="5" fillId="0" borderId="28" xfId="0" applyFont="1" applyBorder="1"/>
    <xf numFmtId="0" fontId="3" fillId="29" borderId="31" xfId="0" applyFont="1" applyFill="1" applyBorder="1"/>
    <xf numFmtId="0" fontId="3" fillId="30" borderId="31" xfId="0" applyFont="1" applyFill="1" applyBorder="1"/>
    <xf numFmtId="0" fontId="3" fillId="0" borderId="53" xfId="0" applyFont="1" applyBorder="1"/>
    <xf numFmtId="0" fontId="3" fillId="0" borderId="28" xfId="0" applyFont="1" applyBorder="1"/>
    <xf numFmtId="0" fontId="4" fillId="29" borderId="31" xfId="0" applyFont="1" applyFill="1" applyBorder="1"/>
    <xf numFmtId="0" fontId="5" fillId="30" borderId="31" xfId="0" applyFont="1" applyFill="1" applyBorder="1"/>
    <xf numFmtId="0" fontId="4" fillId="31" borderId="31" xfId="0" applyFont="1" applyFill="1" applyBorder="1" applyAlignment="1">
      <alignment horizontal="right"/>
    </xf>
    <xf numFmtId="0" fontId="0" fillId="0" borderId="54" xfId="0" applyBorder="1"/>
    <xf numFmtId="0" fontId="0" fillId="0" borderId="54" xfId="0" applyBorder="1" applyAlignment="1">
      <alignment horizontal="center"/>
    </xf>
    <xf numFmtId="0" fontId="3" fillId="0" borderId="54" xfId="0" applyFont="1" applyBorder="1"/>
    <xf numFmtId="0" fontId="11" fillId="0" borderId="55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3" fontId="17" fillId="0" borderId="58" xfId="0" applyNumberFormat="1" applyFont="1" applyBorder="1" applyAlignment="1">
      <alignment horizontal="center" vertical="center" wrapText="1"/>
    </xf>
    <xf numFmtId="3" fontId="20" fillId="0" borderId="55" xfId="0" applyNumberFormat="1" applyFont="1" applyBorder="1" applyAlignment="1">
      <alignment horizontal="center" vertical="center" wrapText="1"/>
    </xf>
    <xf numFmtId="3" fontId="20" fillId="0" borderId="56" xfId="0" applyNumberFormat="1" applyFont="1" applyBorder="1" applyAlignment="1">
      <alignment horizontal="center" vertical="center" wrapText="1"/>
    </xf>
    <xf numFmtId="3" fontId="17" fillId="0" borderId="59" xfId="0" applyNumberFormat="1" applyFont="1" applyBorder="1" applyAlignment="1">
      <alignment horizontal="center" vertical="center" wrapText="1"/>
    </xf>
    <xf numFmtId="3" fontId="17" fillId="0" borderId="55" xfId="0" applyNumberFormat="1" applyFont="1" applyBorder="1" applyAlignment="1">
      <alignment horizontal="center" vertical="center" wrapText="1"/>
    </xf>
    <xf numFmtId="3" fontId="17" fillId="0" borderId="56" xfId="0" applyNumberFormat="1" applyFont="1" applyBorder="1" applyAlignment="1">
      <alignment horizontal="center" vertical="center" wrapText="1"/>
    </xf>
    <xf numFmtId="3" fontId="17" fillId="0" borderId="57" xfId="0" applyNumberFormat="1" applyFont="1" applyBorder="1" applyAlignment="1">
      <alignment horizontal="center" vertical="center" wrapText="1"/>
    </xf>
    <xf numFmtId="10" fontId="20" fillId="0" borderId="60" xfId="35" applyNumberFormat="1" applyFont="1" applyBorder="1" applyAlignment="1">
      <alignment horizontal="center" vertical="center" wrapText="1"/>
    </xf>
    <xf numFmtId="10" fontId="17" fillId="0" borderId="61" xfId="35" applyNumberFormat="1" applyFont="1" applyBorder="1" applyAlignment="1">
      <alignment horizontal="center" vertical="center" wrapText="1"/>
    </xf>
    <xf numFmtId="3" fontId="20" fillId="0" borderId="60" xfId="0" applyNumberFormat="1" applyFont="1" applyBorder="1" applyAlignment="1">
      <alignment horizontal="center" vertical="center" wrapText="1"/>
    </xf>
    <xf numFmtId="10" fontId="20" fillId="0" borderId="55" xfId="35" applyNumberFormat="1" applyFont="1" applyBorder="1" applyAlignment="1">
      <alignment horizontal="center" vertical="center" wrapText="1"/>
    </xf>
    <xf numFmtId="10" fontId="20" fillId="0" borderId="15" xfId="35" applyNumberFormat="1" applyFont="1" applyBorder="1" applyAlignment="1">
      <alignment horizontal="center" vertical="center" wrapText="1"/>
    </xf>
    <xf numFmtId="10" fontId="20" fillId="0" borderId="22" xfId="35" applyNumberFormat="1" applyFont="1" applyBorder="1" applyAlignment="1">
      <alignment horizontal="center" vertical="center" wrapText="1"/>
    </xf>
    <xf numFmtId="10" fontId="17" fillId="0" borderId="16" xfId="35" applyNumberFormat="1" applyFont="1" applyBorder="1" applyAlignment="1">
      <alignment horizontal="center" vertical="center" wrapText="1"/>
    </xf>
    <xf numFmtId="10" fontId="20" fillId="0" borderId="36" xfId="35" applyNumberFormat="1" applyFont="1" applyBorder="1" applyAlignment="1">
      <alignment horizontal="center" vertical="center" wrapText="1"/>
    </xf>
    <xf numFmtId="10" fontId="20" fillId="0" borderId="37" xfId="35" applyNumberFormat="1" applyFont="1" applyBorder="1" applyAlignment="1">
      <alignment horizontal="center" vertical="center" wrapText="1"/>
    </xf>
    <xf numFmtId="10" fontId="17" fillId="0" borderId="38" xfId="35" applyNumberFormat="1" applyFont="1" applyBorder="1" applyAlignment="1">
      <alignment horizontal="center" vertical="center" wrapText="1"/>
    </xf>
    <xf numFmtId="10" fontId="20" fillId="0" borderId="62" xfId="35" applyNumberFormat="1" applyFont="1" applyBorder="1" applyAlignment="1">
      <alignment horizontal="center" vertical="center" wrapText="1"/>
    </xf>
    <xf numFmtId="10" fontId="17" fillId="0" borderId="21" xfId="35" applyNumberFormat="1" applyFont="1" applyBorder="1" applyAlignment="1">
      <alignment horizontal="center" vertical="center" wrapText="1"/>
    </xf>
    <xf numFmtId="10" fontId="20" fillId="0" borderId="20" xfId="35" applyNumberFormat="1" applyFont="1" applyBorder="1" applyAlignment="1">
      <alignment horizontal="center" vertical="center" wrapText="1"/>
    </xf>
    <xf numFmtId="10" fontId="17" fillId="0" borderId="45" xfId="35" applyNumberFormat="1" applyFont="1" applyBorder="1" applyAlignment="1">
      <alignment horizontal="center" vertical="center" wrapText="1"/>
    </xf>
    <xf numFmtId="10" fontId="20" fillId="0" borderId="56" xfId="35" applyNumberFormat="1" applyFont="1" applyBorder="1" applyAlignment="1">
      <alignment horizontal="center" vertical="center" wrapText="1"/>
    </xf>
    <xf numFmtId="10" fontId="17" fillId="0" borderId="57" xfId="35" applyNumberFormat="1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1" fontId="3" fillId="26" borderId="56" xfId="0" applyNumberFormat="1" applyFont="1" applyFill="1" applyBorder="1" applyAlignment="1">
      <alignment horizontal="center" vertical="center"/>
    </xf>
    <xf numFmtId="3" fontId="3" fillId="26" borderId="56" xfId="0" applyNumberFormat="1" applyFont="1" applyFill="1" applyBorder="1" applyAlignment="1">
      <alignment horizontal="center" vertical="center"/>
    </xf>
    <xf numFmtId="10" fontId="3" fillId="26" borderId="56" xfId="35" applyNumberFormat="1" applyFont="1" applyFill="1" applyBorder="1" applyAlignment="1">
      <alignment horizontal="center" vertical="center"/>
    </xf>
    <xf numFmtId="1" fontId="3" fillId="26" borderId="57" xfId="0" applyNumberFormat="1" applyFont="1" applyFill="1" applyBorder="1" applyAlignment="1">
      <alignment horizontal="center" vertical="center"/>
    </xf>
    <xf numFmtId="1" fontId="3" fillId="26" borderId="60" xfId="0" applyNumberFormat="1" applyFont="1" applyFill="1" applyBorder="1" applyAlignment="1">
      <alignment horizontal="center" vertical="center"/>
    </xf>
    <xf numFmtId="0" fontId="3" fillId="26" borderId="9" xfId="0" applyFont="1" applyFill="1" applyBorder="1" applyAlignment="1">
      <alignment horizontal="center" vertical="center" wrapText="1"/>
    </xf>
    <xf numFmtId="0" fontId="6" fillId="24" borderId="55" xfId="0" applyFont="1" applyFill="1" applyBorder="1" applyAlignment="1">
      <alignment horizontal="center" vertical="center"/>
    </xf>
    <xf numFmtId="0" fontId="6" fillId="24" borderId="56" xfId="0" applyFont="1" applyFill="1" applyBorder="1" applyAlignment="1">
      <alignment horizontal="center" vertical="center"/>
    </xf>
    <xf numFmtId="0" fontId="6" fillId="24" borderId="57" xfId="0" applyFont="1" applyFill="1" applyBorder="1" applyAlignment="1">
      <alignment horizontal="center" vertical="center"/>
    </xf>
    <xf numFmtId="0" fontId="7" fillId="0" borderId="63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2" fontId="0" fillId="0" borderId="22" xfId="0" applyNumberFormat="1" applyBorder="1" applyAlignment="1">
      <alignment horizontal="center"/>
    </xf>
    <xf numFmtId="0" fontId="0" fillId="26" borderId="9" xfId="0" applyFill="1" applyBorder="1" applyAlignment="1">
      <alignment horizontal="center" vertical="center"/>
    </xf>
    <xf numFmtId="2" fontId="3" fillId="0" borderId="0" xfId="0" applyNumberFormat="1" applyFont="1"/>
    <xf numFmtId="3" fontId="0" fillId="26" borderId="22" xfId="0" applyNumberFormat="1" applyFill="1" applyBorder="1" applyAlignment="1">
      <alignment horizontal="center" vertical="center"/>
    </xf>
    <xf numFmtId="4" fontId="0" fillId="26" borderId="22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22" xfId="0" applyNumberFormat="1" applyFill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justify" vertical="center"/>
    </xf>
    <xf numFmtId="49" fontId="0" fillId="0" borderId="0" xfId="0" applyNumberFormat="1" applyBorder="1"/>
    <xf numFmtId="2" fontId="0" fillId="0" borderId="0" xfId="0" applyNumberFormat="1" applyBorder="1" applyAlignment="1">
      <alignment horizontal="center"/>
    </xf>
    <xf numFmtId="10" fontId="5" fillId="0" borderId="0" xfId="0" applyNumberFormat="1" applyFont="1"/>
    <xf numFmtId="10" fontId="5" fillId="0" borderId="0" xfId="0" applyNumberFormat="1" applyFont="1" applyFill="1"/>
    <xf numFmtId="1" fontId="5" fillId="0" borderId="0" xfId="0" applyNumberFormat="1" applyFont="1" applyFill="1"/>
    <xf numFmtId="3" fontId="20" fillId="0" borderId="6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 wrapText="1"/>
    </xf>
    <xf numFmtId="3" fontId="20" fillId="0" borderId="65" xfId="0" applyNumberFormat="1" applyFont="1" applyBorder="1" applyAlignment="1">
      <alignment horizontal="center" vertical="center" wrapText="1"/>
    </xf>
    <xf numFmtId="3" fontId="17" fillId="0" borderId="45" xfId="0" applyNumberFormat="1" applyFont="1" applyFill="1" applyBorder="1" applyAlignment="1">
      <alignment horizontal="center" vertical="center" wrapText="1"/>
    </xf>
    <xf numFmtId="3" fontId="17" fillId="0" borderId="58" xfId="0" applyNumberFormat="1" applyFont="1" applyFill="1" applyBorder="1" applyAlignment="1">
      <alignment horizontal="center" vertical="center" wrapText="1"/>
    </xf>
    <xf numFmtId="3" fontId="20" fillId="0" borderId="12" xfId="0" applyNumberFormat="1" applyFont="1" applyFill="1" applyBorder="1" applyAlignment="1">
      <alignment horizontal="center" vertical="center" wrapText="1"/>
    </xf>
    <xf numFmtId="3" fontId="20" fillId="0" borderId="62" xfId="0" applyNumberFormat="1" applyFont="1" applyFill="1" applyBorder="1" applyAlignment="1">
      <alignment horizontal="center" vertical="center" wrapText="1"/>
    </xf>
    <xf numFmtId="3" fontId="17" fillId="0" borderId="66" xfId="0" applyNumberFormat="1" applyFont="1" applyFill="1" applyBorder="1" applyAlignment="1">
      <alignment horizontal="center" vertical="center" wrapText="1"/>
    </xf>
    <xf numFmtId="3" fontId="20" fillId="0" borderId="15" xfId="0" applyNumberFormat="1" applyFont="1" applyFill="1" applyBorder="1" applyAlignment="1">
      <alignment horizontal="center" vertical="center" wrapText="1"/>
    </xf>
    <xf numFmtId="3" fontId="17" fillId="0" borderId="67" xfId="0" applyNumberFormat="1" applyFont="1" applyFill="1" applyBorder="1" applyAlignment="1">
      <alignment horizontal="center" vertical="center" wrapText="1"/>
    </xf>
    <xf numFmtId="3" fontId="20" fillId="0" borderId="36" xfId="0" applyNumberFormat="1" applyFont="1" applyFill="1" applyBorder="1" applyAlignment="1">
      <alignment horizontal="center" vertical="center" wrapText="1"/>
    </xf>
    <xf numFmtId="3" fontId="17" fillId="0" borderId="68" xfId="0" applyNumberFormat="1" applyFont="1" applyFill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justify" textRotation="90"/>
    </xf>
    <xf numFmtId="0" fontId="7" fillId="0" borderId="67" xfId="0" applyFont="1" applyBorder="1" applyAlignment="1">
      <alignment horizontal="center" vertical="justify" textRotation="90"/>
    </xf>
    <xf numFmtId="3" fontId="20" fillId="0" borderId="44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69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justify" wrapText="1"/>
      <protection locked="0"/>
    </xf>
    <xf numFmtId="0" fontId="0" fillId="0" borderId="20" xfId="0" applyBorder="1" applyProtection="1">
      <protection locked="0"/>
    </xf>
    <xf numFmtId="0" fontId="6" fillId="0" borderId="22" xfId="0" applyFont="1" applyFill="1" applyBorder="1" applyAlignment="1" applyProtection="1">
      <alignment vertical="center" wrapText="1"/>
      <protection locked="0"/>
    </xf>
    <xf numFmtId="0" fontId="6" fillId="26" borderId="22" xfId="0" applyFont="1" applyFill="1" applyBorder="1" applyAlignment="1" applyProtection="1">
      <alignment horizontal="left" vertical="center" wrapText="1"/>
      <protection locked="0"/>
    </xf>
    <xf numFmtId="3" fontId="5" fillId="0" borderId="22" xfId="0" applyNumberFormat="1" applyFont="1" applyFill="1" applyBorder="1" applyAlignment="1" applyProtection="1">
      <alignment horizontal="center" vertical="center"/>
      <protection locked="0"/>
    </xf>
    <xf numFmtId="2" fontId="5" fillId="0" borderId="22" xfId="35" applyNumberFormat="1" applyFont="1" applyFill="1" applyBorder="1" applyAlignment="1" applyProtection="1">
      <alignment horizontal="center" vertical="center"/>
      <protection locked="0"/>
    </xf>
    <xf numFmtId="2" fontId="5" fillId="0" borderId="2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49" fontId="3" fillId="0" borderId="9" xfId="0" applyNumberFormat="1" applyFont="1" applyBorder="1" applyAlignment="1" applyProtection="1">
      <alignment horizontal="center"/>
      <protection locked="0"/>
    </xf>
    <xf numFmtId="166" fontId="0" fillId="0" borderId="22" xfId="0" applyNumberFormat="1" applyBorder="1" applyAlignment="1" applyProtection="1">
      <alignment horizontal="center"/>
      <protection locked="0"/>
    </xf>
    <xf numFmtId="2" fontId="0" fillId="0" borderId="13" xfId="0" applyNumberFormat="1" applyFill="1" applyBorder="1" applyAlignment="1" applyProtection="1">
      <alignment horizontal="center" vertical="center"/>
      <protection locked="0"/>
    </xf>
    <xf numFmtId="2" fontId="0" fillId="0" borderId="22" xfId="0" applyNumberFormat="1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10" fontId="3" fillId="0" borderId="37" xfId="35" applyNumberFormat="1" applyFont="1" applyFill="1" applyBorder="1" applyAlignment="1" applyProtection="1">
      <alignment horizontal="center" vertical="center"/>
      <protection locked="0"/>
    </xf>
    <xf numFmtId="10" fontId="3" fillId="0" borderId="70" xfId="35" applyNumberFormat="1" applyFont="1" applyFill="1" applyBorder="1" applyAlignment="1" applyProtection="1">
      <alignment horizontal="center" vertical="center"/>
      <protection locked="0"/>
    </xf>
    <xf numFmtId="10" fontId="3" fillId="26" borderId="24" xfId="35" applyNumberFormat="1" applyFont="1" applyFill="1" applyBorder="1" applyAlignment="1">
      <alignment horizontal="center"/>
    </xf>
    <xf numFmtId="10" fontId="3" fillId="26" borderId="27" xfId="35" applyNumberFormat="1" applyFont="1" applyFill="1" applyBorder="1" applyAlignment="1">
      <alignment horizontal="center"/>
    </xf>
    <xf numFmtId="10" fontId="3" fillId="26" borderId="30" xfId="35" applyNumberFormat="1" applyFont="1" applyFill="1" applyBorder="1" applyAlignment="1">
      <alignment horizontal="center"/>
    </xf>
    <xf numFmtId="10" fontId="3" fillId="26" borderId="49" xfId="35" applyNumberFormat="1" applyFont="1" applyFill="1" applyBorder="1" applyAlignment="1">
      <alignment horizontal="center"/>
    </xf>
    <xf numFmtId="10" fontId="3" fillId="0" borderId="30" xfId="0" applyNumberFormat="1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10" fontId="5" fillId="0" borderId="71" xfId="0" applyNumberFormat="1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10" fontId="5" fillId="0" borderId="72" xfId="0" applyNumberFormat="1" applyFont="1" applyFill="1" applyBorder="1" applyAlignment="1">
      <alignment horizontal="center" vertical="center"/>
    </xf>
    <xf numFmtId="3" fontId="3" fillId="0" borderId="73" xfId="0" applyNumberFormat="1" applyFont="1" applyFill="1" applyBorder="1" applyAlignment="1">
      <alignment horizontal="center" vertical="center"/>
    </xf>
    <xf numFmtId="10" fontId="3" fillId="0" borderId="73" xfId="0" applyNumberFormat="1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2" fontId="5" fillId="0" borderId="22" xfId="35" applyNumberFormat="1" applyFont="1" applyFill="1" applyBorder="1" applyAlignment="1">
      <alignment horizontal="center" vertical="center"/>
    </xf>
    <xf numFmtId="49" fontId="5" fillId="0" borderId="22" xfId="0" applyNumberFormat="1" applyFont="1" applyBorder="1" applyProtection="1">
      <protection locked="0"/>
    </xf>
    <xf numFmtId="0" fontId="6" fillId="26" borderId="63" xfId="0" applyFont="1" applyFill="1" applyBorder="1" applyAlignment="1">
      <alignment vertical="center"/>
    </xf>
    <xf numFmtId="3" fontId="3" fillId="26" borderId="71" xfId="0" applyNumberFormat="1" applyFont="1" applyFill="1" applyBorder="1" applyAlignment="1">
      <alignment horizontal="center" vertical="center"/>
    </xf>
    <xf numFmtId="10" fontId="3" fillId="26" borderId="71" xfId="0" applyNumberFormat="1" applyFont="1" applyFill="1" applyBorder="1" applyAlignment="1">
      <alignment horizontal="center" vertical="center"/>
    </xf>
    <xf numFmtId="0" fontId="6" fillId="26" borderId="64" xfId="0" applyFont="1" applyFill="1" applyBorder="1" applyAlignment="1">
      <alignment vertical="center"/>
    </xf>
    <xf numFmtId="3" fontId="3" fillId="26" borderId="72" xfId="0" applyNumberFormat="1" applyFont="1" applyFill="1" applyBorder="1" applyAlignment="1">
      <alignment horizontal="center" vertical="center"/>
    </xf>
    <xf numFmtId="10" fontId="3" fillId="26" borderId="72" xfId="0" applyNumberFormat="1" applyFont="1" applyFill="1" applyBorder="1" applyAlignment="1">
      <alignment horizontal="center" vertical="center"/>
    </xf>
    <xf numFmtId="10" fontId="3" fillId="26" borderId="80" xfId="0" applyNumberFormat="1" applyFont="1" applyFill="1" applyBorder="1" applyAlignment="1">
      <alignment horizontal="center" vertical="center"/>
    </xf>
    <xf numFmtId="0" fontId="6" fillId="26" borderId="52" xfId="0" applyFont="1" applyFill="1" applyBorder="1" applyAlignment="1">
      <alignment vertical="center"/>
    </xf>
    <xf numFmtId="3" fontId="3" fillId="26" borderId="73" xfId="0" applyNumberFormat="1" applyFont="1" applyFill="1" applyBorder="1" applyAlignment="1">
      <alignment horizontal="center" vertical="center"/>
    </xf>
    <xf numFmtId="10" fontId="3" fillId="26" borderId="73" xfId="0" applyNumberFormat="1" applyFont="1" applyFill="1" applyBorder="1" applyAlignment="1">
      <alignment horizontal="center" vertical="center"/>
    </xf>
    <xf numFmtId="10" fontId="3" fillId="26" borderId="81" xfId="0" applyNumberFormat="1" applyFont="1" applyFill="1" applyBorder="1" applyAlignment="1">
      <alignment horizontal="center" vertical="center"/>
    </xf>
    <xf numFmtId="2" fontId="0" fillId="0" borderId="12" xfId="0" applyNumberFormat="1" applyFill="1" applyBorder="1" applyAlignment="1" applyProtection="1">
      <alignment horizontal="center" vertical="center"/>
      <protection locked="0"/>
    </xf>
    <xf numFmtId="2" fontId="0" fillId="0" borderId="15" xfId="0" applyNumberFormat="1" applyFill="1" applyBorder="1" applyAlignment="1" applyProtection="1">
      <alignment horizontal="center" vertical="center"/>
      <protection locked="0"/>
    </xf>
    <xf numFmtId="3" fontId="0" fillId="0" borderId="0" xfId="0" applyNumberFormat="1" applyAlignment="1">
      <alignment vertical="center"/>
    </xf>
    <xf numFmtId="4" fontId="19" fillId="0" borderId="14" xfId="0" applyNumberFormat="1" applyFont="1" applyFill="1" applyBorder="1" applyAlignment="1">
      <alignment horizontal="center" vertical="center"/>
    </xf>
    <xf numFmtId="2" fontId="0" fillId="0" borderId="36" xfId="0" applyNumberFormat="1" applyFill="1" applyBorder="1" applyAlignment="1" applyProtection="1">
      <alignment horizontal="center" vertical="center"/>
      <protection locked="0"/>
    </xf>
    <xf numFmtId="2" fontId="0" fillId="0" borderId="37" xfId="0" applyNumberFormat="1" applyFill="1" applyBorder="1" applyAlignment="1" applyProtection="1">
      <alignment horizontal="center" vertical="center"/>
      <protection locked="0"/>
    </xf>
    <xf numFmtId="2" fontId="0" fillId="0" borderId="12" xfId="0" applyNumberForma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36" xfId="0" applyNumberFormat="1" applyFill="1" applyBorder="1" applyAlignment="1">
      <alignment horizontal="center" vertical="center"/>
    </xf>
    <xf numFmtId="2" fontId="0" fillId="0" borderId="37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19" fillId="26" borderId="43" xfId="0" applyNumberFormat="1" applyFont="1" applyFill="1" applyBorder="1" applyAlignment="1">
      <alignment horizontal="center" vertical="center"/>
    </xf>
    <xf numFmtId="4" fontId="19" fillId="26" borderId="43" xfId="0" applyNumberFormat="1" applyFont="1" applyFill="1" applyBorder="1" applyAlignment="1">
      <alignment horizontal="center" vertical="center"/>
    </xf>
    <xf numFmtId="4" fontId="19" fillId="0" borderId="16" xfId="0" applyNumberFormat="1" applyFont="1" applyFill="1" applyBorder="1" applyAlignment="1">
      <alignment horizontal="center" vertical="center"/>
    </xf>
    <xf numFmtId="4" fontId="19" fillId="0" borderId="38" xfId="0" applyNumberFormat="1" applyFont="1" applyFill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3" fontId="0" fillId="0" borderId="0" xfId="0" applyNumberFormat="1" applyFill="1"/>
    <xf numFmtId="0" fontId="5" fillId="0" borderId="0" xfId="0" applyFont="1" applyProtection="1"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>
      <alignment horizontal="justify" vertical="center"/>
    </xf>
    <xf numFmtId="10" fontId="3" fillId="0" borderId="9" xfId="35" applyNumberFormat="1" applyFont="1" applyFill="1" applyBorder="1" applyAlignment="1" applyProtection="1">
      <alignment horizontal="center" vertical="center"/>
      <protection locked="0"/>
    </xf>
    <xf numFmtId="3" fontId="3" fillId="26" borderId="55" xfId="0" applyNumberFormat="1" applyFont="1" applyFill="1" applyBorder="1" applyAlignment="1">
      <alignment horizontal="center" vertical="center"/>
    </xf>
    <xf numFmtId="10" fontId="3" fillId="26" borderId="57" xfId="35" applyNumberFormat="1" applyFont="1" applyFill="1" applyBorder="1" applyAlignment="1">
      <alignment horizontal="center" vertical="center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6" xfId="0" applyFont="1" applyFill="1" applyBorder="1" applyAlignment="1" applyProtection="1">
      <alignment horizontal="center" vertical="center"/>
      <protection locked="0"/>
    </xf>
    <xf numFmtId="10" fontId="3" fillId="0" borderId="56" xfId="35" applyNumberFormat="1" applyFont="1" applyFill="1" applyBorder="1" applyAlignment="1" applyProtection="1">
      <alignment horizontal="center" vertical="center"/>
      <protection locked="0"/>
    </xf>
    <xf numFmtId="10" fontId="3" fillId="0" borderId="57" xfId="35" applyNumberFormat="1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>
      <alignment horizontal="center" vertical="justify" textRotation="90"/>
    </xf>
    <xf numFmtId="0" fontId="7" fillId="0" borderId="19" xfId="0" applyFont="1" applyFill="1" applyBorder="1" applyAlignment="1">
      <alignment horizontal="center" vertical="justify" textRotation="90"/>
    </xf>
    <xf numFmtId="0" fontId="7" fillId="0" borderId="17" xfId="0" applyFont="1" applyFill="1" applyBorder="1" applyAlignment="1">
      <alignment horizontal="center" vertical="justify" textRotation="90"/>
    </xf>
    <xf numFmtId="0" fontId="7" fillId="0" borderId="18" xfId="0" applyFont="1" applyFill="1" applyBorder="1" applyAlignment="1">
      <alignment horizontal="center" vertical="justify" textRotation="90"/>
    </xf>
    <xf numFmtId="0" fontId="7" fillId="0" borderId="67" xfId="0" applyFont="1" applyFill="1" applyBorder="1" applyAlignment="1">
      <alignment horizontal="center" vertical="justify" textRotation="90"/>
    </xf>
    <xf numFmtId="3" fontId="5" fillId="0" borderId="24" xfId="0" applyNumberFormat="1" applyFont="1" applyFill="1" applyBorder="1" applyAlignment="1" applyProtection="1">
      <alignment horizontal="center"/>
      <protection locked="0"/>
    </xf>
    <xf numFmtId="3" fontId="5" fillId="0" borderId="27" xfId="0" applyNumberFormat="1" applyFont="1" applyFill="1" applyBorder="1" applyAlignment="1" applyProtection="1">
      <alignment horizontal="center"/>
      <protection locked="0"/>
    </xf>
    <xf numFmtId="3" fontId="5" fillId="0" borderId="77" xfId="0" applyNumberFormat="1" applyFont="1" applyFill="1" applyBorder="1" applyAlignment="1" applyProtection="1">
      <alignment horizontal="center"/>
      <protection locked="0"/>
    </xf>
    <xf numFmtId="3" fontId="5" fillId="0" borderId="47" xfId="0" applyNumberFormat="1" applyFont="1" applyFill="1" applyBorder="1" applyAlignment="1" applyProtection="1">
      <alignment horizontal="center"/>
      <protection locked="0"/>
    </xf>
    <xf numFmtId="3" fontId="3" fillId="0" borderId="50" xfId="0" applyNumberFormat="1" applyFont="1" applyFill="1" applyBorder="1" applyAlignment="1">
      <alignment horizontal="center"/>
    </xf>
    <xf numFmtId="3" fontId="5" fillId="0" borderId="77" xfId="0" applyNumberFormat="1" applyFont="1" applyFill="1" applyBorder="1" applyAlignment="1">
      <alignment horizontal="center"/>
    </xf>
    <xf numFmtId="3" fontId="5" fillId="0" borderId="47" xfId="0" applyNumberFormat="1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3" fontId="9" fillId="0" borderId="12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3" fontId="9" fillId="0" borderId="16" xfId="0" applyNumberFormat="1" applyFont="1" applyFill="1" applyBorder="1" applyAlignment="1">
      <alignment horizontal="center"/>
    </xf>
    <xf numFmtId="3" fontId="13" fillId="0" borderId="36" xfId="0" applyNumberFormat="1" applyFont="1" applyFill="1" applyBorder="1" applyAlignment="1">
      <alignment horizontal="center"/>
    </xf>
    <xf numFmtId="3" fontId="13" fillId="0" borderId="39" xfId="0" applyNumberFormat="1" applyFont="1" applyFill="1" applyBorder="1" applyAlignment="1">
      <alignment horizontal="center"/>
    </xf>
    <xf numFmtId="3" fontId="13" fillId="0" borderId="38" xfId="0" applyNumberFormat="1" applyFont="1" applyFill="1" applyBorder="1" applyAlignment="1">
      <alignment horizontal="center"/>
    </xf>
    <xf numFmtId="3" fontId="13" fillId="0" borderId="30" xfId="0" applyNumberFormat="1" applyFont="1" applyFill="1" applyBorder="1" applyAlignment="1">
      <alignment horizontal="center"/>
    </xf>
    <xf numFmtId="3" fontId="9" fillId="0" borderId="24" xfId="0" applyNumberFormat="1" applyFont="1" applyFill="1" applyBorder="1" applyAlignment="1">
      <alignment horizontal="center"/>
    </xf>
    <xf numFmtId="3" fontId="9" fillId="0" borderId="40" xfId="0" applyNumberFormat="1" applyFont="1" applyFill="1" applyBorder="1" applyAlignment="1">
      <alignment horizontal="center"/>
    </xf>
    <xf numFmtId="3" fontId="9" fillId="0" borderId="27" xfId="0" applyNumberFormat="1" applyFont="1" applyFill="1" applyBorder="1" applyAlignment="1">
      <alignment horizontal="center"/>
    </xf>
    <xf numFmtId="3" fontId="9" fillId="0" borderId="41" xfId="0" applyNumberFormat="1" applyFont="1" applyFill="1" applyBorder="1" applyAlignment="1">
      <alignment horizontal="center"/>
    </xf>
    <xf numFmtId="3" fontId="13" fillId="0" borderId="37" xfId="0" applyNumberFormat="1" applyFont="1" applyFill="1" applyBorder="1" applyAlignment="1">
      <alignment horizontal="center"/>
    </xf>
    <xf numFmtId="3" fontId="13" fillId="0" borderId="14" xfId="0" applyNumberFormat="1" applyFont="1" applyFill="1" applyBorder="1" applyAlignment="1">
      <alignment horizontal="center"/>
    </xf>
    <xf numFmtId="3" fontId="13" fillId="0" borderId="16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9" fillId="0" borderId="22" xfId="0" applyNumberFormat="1" applyFont="1" applyFill="1" applyBorder="1" applyAlignment="1">
      <alignment horizontal="center"/>
    </xf>
    <xf numFmtId="4" fontId="5" fillId="0" borderId="22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35" xfId="0" applyBorder="1" applyAlignment="1">
      <alignment horizontal="center" vertical="center" wrapText="1"/>
    </xf>
    <xf numFmtId="3" fontId="5" fillId="0" borderId="23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Fill="1" applyBorder="1" applyAlignment="1" applyProtection="1">
      <alignment horizontal="center"/>
      <protection locked="0"/>
    </xf>
    <xf numFmtId="167" fontId="0" fillId="0" borderId="15" xfId="0" applyNumberFormat="1" applyFill="1" applyBorder="1" applyAlignment="1" applyProtection="1">
      <alignment horizontal="center" vertical="center"/>
      <protection locked="0"/>
    </xf>
    <xf numFmtId="167" fontId="0" fillId="0" borderId="22" xfId="0" applyNumberFormat="1" applyFill="1" applyBorder="1" applyAlignment="1">
      <alignment horizontal="center" vertical="center"/>
    </xf>
    <xf numFmtId="167" fontId="19" fillId="26" borderId="43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justify" wrapText="1"/>
    </xf>
    <xf numFmtId="0" fontId="5" fillId="0" borderId="26" xfId="0" applyFont="1" applyBorder="1" applyAlignment="1">
      <alignment horizontal="center" vertical="center"/>
    </xf>
    <xf numFmtId="10" fontId="0" fillId="0" borderId="0" xfId="35" applyNumberFormat="1" applyFont="1"/>
    <xf numFmtId="0" fontId="6" fillId="24" borderId="61" xfId="0" applyFont="1" applyFill="1" applyBorder="1" applyAlignment="1">
      <alignment horizontal="center" vertical="center"/>
    </xf>
    <xf numFmtId="3" fontId="6" fillId="0" borderId="77" xfId="0" applyNumberFormat="1" applyFont="1" applyBorder="1" applyAlignment="1">
      <alignment horizontal="center" vertical="center"/>
    </xf>
    <xf numFmtId="2" fontId="6" fillId="0" borderId="77" xfId="0" applyNumberFormat="1" applyFont="1" applyBorder="1" applyAlignment="1">
      <alignment horizontal="center" vertical="center"/>
    </xf>
    <xf numFmtId="2" fontId="6" fillId="0" borderId="47" xfId="0" applyNumberFormat="1" applyFont="1" applyBorder="1" applyAlignment="1">
      <alignment horizontal="center" vertical="center"/>
    </xf>
    <xf numFmtId="0" fontId="38" fillId="0" borderId="0" xfId="44" applyFont="1"/>
    <xf numFmtId="0" fontId="1" fillId="0" borderId="0" xfId="44"/>
    <xf numFmtId="17" fontId="38" fillId="0" borderId="0" xfId="44" applyNumberFormat="1" applyFont="1"/>
    <xf numFmtId="3" fontId="7" fillId="0" borderId="0" xfId="0" applyNumberFormat="1" applyFont="1"/>
    <xf numFmtId="3" fontId="3" fillId="26" borderId="23" xfId="0" applyNumberFormat="1" applyFont="1" applyFill="1" applyBorder="1" applyAlignment="1">
      <alignment horizontal="center"/>
    </xf>
    <xf numFmtId="10" fontId="3" fillId="26" borderId="99" xfId="0" applyNumberFormat="1" applyFont="1" applyFill="1" applyBorder="1" applyAlignment="1">
      <alignment horizontal="center" vertical="center"/>
    </xf>
    <xf numFmtId="10" fontId="3" fillId="26" borderId="100" xfId="0" applyNumberFormat="1" applyFont="1" applyFill="1" applyBorder="1" applyAlignment="1">
      <alignment horizontal="center" vertical="center"/>
    </xf>
    <xf numFmtId="10" fontId="3" fillId="26" borderId="10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wrapText="1"/>
    </xf>
    <xf numFmtId="0" fontId="3" fillId="0" borderId="33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" fillId="26" borderId="84" xfId="0" applyFont="1" applyFill="1" applyBorder="1" applyAlignment="1">
      <alignment horizontal="center" vertical="center" wrapText="1"/>
    </xf>
    <xf numFmtId="0" fontId="3" fillId="26" borderId="85" xfId="0" applyFont="1" applyFill="1" applyBorder="1" applyAlignment="1">
      <alignment horizontal="center" vertical="center" wrapText="1"/>
    </xf>
    <xf numFmtId="0" fontId="3" fillId="26" borderId="54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42" xfId="0" applyFont="1" applyFill="1" applyBorder="1" applyAlignment="1">
      <alignment horizontal="center" vertical="center" wrapText="1"/>
    </xf>
    <xf numFmtId="0" fontId="3" fillId="26" borderId="34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33" xfId="0" applyFont="1" applyFill="1" applyBorder="1" applyAlignment="1">
      <alignment horizontal="center" vertical="center" textRotation="255"/>
    </xf>
    <xf numFmtId="0" fontId="3" fillId="0" borderId="43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wrapText="1"/>
    </xf>
    <xf numFmtId="0" fontId="3" fillId="0" borderId="43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textRotation="255" shrinkToFit="1"/>
    </xf>
    <xf numFmtId="0" fontId="3" fillId="0" borderId="33" xfId="0" applyFont="1" applyFill="1" applyBorder="1" applyAlignment="1">
      <alignment horizontal="center" vertical="center" textRotation="255" shrinkToFit="1"/>
    </xf>
    <xf numFmtId="0" fontId="3" fillId="0" borderId="43" xfId="0" applyFont="1" applyFill="1" applyBorder="1" applyAlignment="1">
      <alignment horizontal="center" vertical="center" textRotation="255" shrinkToFit="1"/>
    </xf>
    <xf numFmtId="0" fontId="4" fillId="0" borderId="1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3" fillId="0" borderId="85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 wrapText="1"/>
    </xf>
    <xf numFmtId="0" fontId="3" fillId="0" borderId="84" xfId="0" applyFont="1" applyFill="1" applyBorder="1" applyAlignment="1">
      <alignment horizontal="center" wrapText="1"/>
    </xf>
    <xf numFmtId="0" fontId="3" fillId="0" borderId="74" xfId="0" applyFont="1" applyFill="1" applyBorder="1" applyAlignment="1">
      <alignment horizontal="center" wrapText="1"/>
    </xf>
    <xf numFmtId="0" fontId="3" fillId="0" borderId="5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  <xf numFmtId="0" fontId="3" fillId="0" borderId="83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97" xfId="0" applyFill="1" applyBorder="1" applyAlignment="1">
      <alignment horizontal="center" vertical="center" wrapText="1"/>
    </xf>
    <xf numFmtId="0" fontId="0" fillId="0" borderId="33" xfId="0" applyFill="1" applyBorder="1" applyAlignment="1">
      <alignment vertical="center" wrapText="1"/>
    </xf>
    <xf numFmtId="0" fontId="0" fillId="0" borderId="97" xfId="0" applyFill="1" applyBorder="1" applyAlignment="1">
      <alignment vertical="center" wrapText="1"/>
    </xf>
    <xf numFmtId="0" fontId="6" fillId="0" borderId="90" xfId="0" applyFont="1" applyFill="1" applyBorder="1" applyAlignment="1">
      <alignment horizontal="center" vertical="center" wrapText="1"/>
    </xf>
    <xf numFmtId="0" fontId="0" fillId="0" borderId="91" xfId="0" applyFill="1" applyBorder="1" applyAlignment="1">
      <alignment horizontal="center" vertical="center" wrapText="1"/>
    </xf>
    <xf numFmtId="0" fontId="0" fillId="0" borderId="92" xfId="0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0" fontId="0" fillId="0" borderId="74" xfId="0" applyBorder="1" applyAlignment="1">
      <alignment vertical="center" wrapText="1"/>
    </xf>
    <xf numFmtId="0" fontId="0" fillId="0" borderId="93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88" xfId="0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6" fillId="0" borderId="96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97" xfId="0" applyFont="1" applyBorder="1" applyAlignment="1">
      <alignment horizontal="center" vertical="center" textRotation="255"/>
    </xf>
    <xf numFmtId="0" fontId="6" fillId="0" borderId="8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26" borderId="54" xfId="0" applyFont="1" applyFill="1" applyBorder="1" applyAlignment="1">
      <alignment horizontal="center" vertical="center" wrapText="1"/>
    </xf>
    <xf numFmtId="0" fontId="6" fillId="26" borderId="0" xfId="0" applyFont="1" applyFill="1" applyBorder="1" applyAlignment="1">
      <alignment horizontal="center" vertical="center" wrapText="1"/>
    </xf>
    <xf numFmtId="0" fontId="0" fillId="26" borderId="88" xfId="0" applyFill="1" applyBorder="1" applyAlignment="1">
      <alignment vertical="center" wrapText="1"/>
    </xf>
    <xf numFmtId="0" fontId="0" fillId="26" borderId="89" xfId="0" applyFill="1" applyBorder="1" applyAlignment="1">
      <alignment vertical="center" wrapText="1"/>
    </xf>
    <xf numFmtId="0" fontId="6" fillId="26" borderId="86" xfId="0" applyFont="1" applyFill="1" applyBorder="1" applyAlignment="1">
      <alignment horizontal="center" vertical="center" wrapText="1"/>
    </xf>
    <xf numFmtId="0" fontId="6" fillId="26" borderId="87" xfId="0" applyFont="1" applyFill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88" xfId="0" applyBorder="1" applyAlignment="1">
      <alignment horizontal="center" vertical="center" textRotation="255" wrapText="1"/>
    </xf>
    <xf numFmtId="0" fontId="3" fillId="0" borderId="86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3" fillId="31" borderId="86" xfId="0" applyFont="1" applyFill="1" applyBorder="1" applyAlignment="1">
      <alignment horizontal="center" wrapText="1"/>
    </xf>
    <xf numFmtId="0" fontId="3" fillId="31" borderId="98" xfId="0" applyFont="1" applyFill="1" applyBorder="1" applyAlignment="1">
      <alignment horizontal="center" wrapText="1"/>
    </xf>
    <xf numFmtId="0" fontId="3" fillId="31" borderId="54" xfId="0" applyFont="1" applyFill="1" applyBorder="1" applyAlignment="1">
      <alignment horizontal="center" wrapText="1"/>
    </xf>
    <xf numFmtId="0" fontId="3" fillId="31" borderId="94" xfId="0" applyFont="1" applyFill="1" applyBorder="1" applyAlignment="1">
      <alignment horizontal="center" wrapText="1"/>
    </xf>
    <xf numFmtId="0" fontId="0" fillId="31" borderId="88" xfId="0" applyFill="1" applyBorder="1" applyAlignment="1">
      <alignment wrapText="1"/>
    </xf>
    <xf numFmtId="0" fontId="0" fillId="31" borderId="95" xfId="0" applyFill="1" applyBorder="1" applyAlignment="1">
      <alignment wrapText="1"/>
    </xf>
    <xf numFmtId="0" fontId="3" fillId="0" borderId="96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97" xfId="0" applyFont="1" applyBorder="1" applyAlignment="1">
      <alignment horizontal="center" vertical="center" textRotation="255"/>
    </xf>
    <xf numFmtId="0" fontId="3" fillId="0" borderId="9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textRotation="255"/>
    </xf>
    <xf numFmtId="0" fontId="3" fillId="0" borderId="33" xfId="0" applyFont="1" applyBorder="1" applyAlignment="1">
      <alignment horizontal="center" textRotation="255"/>
    </xf>
    <xf numFmtId="0" fontId="3" fillId="0" borderId="97" xfId="0" applyFont="1" applyBorder="1" applyAlignment="1">
      <alignment horizontal="center" textRotation="255"/>
    </xf>
    <xf numFmtId="0" fontId="3" fillId="31" borderId="11" xfId="0" applyFont="1" applyFill="1" applyBorder="1" applyAlignment="1" applyProtection="1">
      <alignment horizontal="center"/>
      <protection locked="0"/>
    </xf>
    <xf numFmtId="0" fontId="3" fillId="31" borderId="61" xfId="0" applyFont="1" applyFill="1" applyBorder="1" applyAlignment="1" applyProtection="1">
      <alignment horizontal="center"/>
      <protection locked="0"/>
    </xf>
    <xf numFmtId="0" fontId="3" fillId="31" borderId="35" xfId="0" applyFont="1" applyFill="1" applyBorder="1" applyAlignment="1" applyProtection="1">
      <alignment horizontal="center"/>
      <protection locked="0"/>
    </xf>
    <xf numFmtId="0" fontId="3" fillId="31" borderId="84" xfId="0" applyFont="1" applyFill="1" applyBorder="1" applyAlignment="1">
      <alignment horizontal="center" wrapText="1"/>
    </xf>
    <xf numFmtId="0" fontId="3" fillId="31" borderId="74" xfId="0" applyFont="1" applyFill="1" applyBorder="1" applyAlignment="1">
      <alignment horizontal="center" wrapText="1"/>
    </xf>
    <xf numFmtId="0" fontId="3" fillId="31" borderId="93" xfId="0" applyFont="1" applyFill="1" applyBorder="1" applyAlignment="1">
      <alignment horizontal="center" wrapText="1"/>
    </xf>
    <xf numFmtId="0" fontId="3" fillId="31" borderId="0" xfId="0" applyFont="1" applyFill="1" applyBorder="1" applyAlignment="1">
      <alignment horizontal="center" wrapText="1"/>
    </xf>
    <xf numFmtId="0" fontId="3" fillId="31" borderId="88" xfId="0" applyFont="1" applyFill="1" applyBorder="1" applyAlignment="1">
      <alignment horizontal="center" wrapText="1"/>
    </xf>
    <xf numFmtId="0" fontId="3" fillId="31" borderId="89" xfId="0" applyFont="1" applyFill="1" applyBorder="1" applyAlignment="1">
      <alignment horizontal="center" wrapText="1"/>
    </xf>
    <xf numFmtId="0" fontId="3" fillId="31" borderId="95" xfId="0" applyFont="1" applyFill="1" applyBorder="1" applyAlignment="1">
      <alignment horizontal="center" wrapText="1"/>
    </xf>
    <xf numFmtId="0" fontId="13" fillId="27" borderId="84" xfId="0" applyFont="1" applyFill="1" applyBorder="1" applyAlignment="1">
      <alignment horizontal="center" vertical="center" wrapText="1"/>
    </xf>
    <xf numFmtId="0" fontId="13" fillId="27" borderId="85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textRotation="255"/>
    </xf>
    <xf numFmtId="0" fontId="13" fillId="0" borderId="27" xfId="0" applyFont="1" applyBorder="1" applyAlignment="1">
      <alignment horizontal="center" vertical="center" textRotation="255"/>
    </xf>
    <xf numFmtId="0" fontId="13" fillId="0" borderId="30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56" xfId="0" applyFont="1" applyBorder="1" applyAlignment="1">
      <alignment horizontal="center" wrapText="1"/>
    </xf>
    <xf numFmtId="0" fontId="13" fillId="0" borderId="57" xfId="0" applyFont="1" applyBorder="1" applyAlignment="1">
      <alignment horizontal="center" wrapText="1"/>
    </xf>
    <xf numFmtId="3" fontId="6" fillId="25" borderId="84" xfId="0" applyNumberFormat="1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85" xfId="0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0" fontId="6" fillId="24" borderId="61" xfId="0" applyFont="1" applyFill="1" applyBorder="1" applyAlignment="1">
      <alignment horizontal="center"/>
    </xf>
    <xf numFmtId="0" fontId="6" fillId="24" borderId="35" xfId="0" applyFont="1" applyFill="1" applyBorder="1" applyAlignment="1">
      <alignment horizontal="center"/>
    </xf>
    <xf numFmtId="0" fontId="0" fillId="0" borderId="74" xfId="0" applyBorder="1" applyAlignment="1">
      <alignment horizontal="justify"/>
    </xf>
    <xf numFmtId="0" fontId="0" fillId="0" borderId="0" xfId="0" applyBorder="1" applyAlignment="1">
      <alignment horizontal="justify"/>
    </xf>
    <xf numFmtId="0" fontId="0" fillId="0" borderId="21" xfId="0" applyBorder="1" applyAlignment="1">
      <alignment horizontal="justify"/>
    </xf>
    <xf numFmtId="0" fontId="3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2" fontId="0" fillId="0" borderId="17" xfId="0" applyNumberForma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Fill="1" applyBorder="1" applyAlignment="1" applyProtection="1">
      <alignment horizontal="center" vertical="center" wrapText="1"/>
      <protection locked="0"/>
    </xf>
    <xf numFmtId="2" fontId="0" fillId="0" borderId="22" xfId="0" applyNumberForma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165" fontId="0" fillId="0" borderId="22" xfId="0" applyNumberFormat="1" applyFill="1" applyBorder="1" applyAlignment="1">
      <alignment horizontal="center" vertical="center" wrapText="1"/>
    </xf>
    <xf numFmtId="0" fontId="0" fillId="0" borderId="74" xfId="0" applyBorder="1" applyAlignment="1">
      <alignment horizontal="justify" wrapText="1"/>
    </xf>
    <xf numFmtId="165" fontId="0" fillId="0" borderId="17" xfId="0" applyNumberFormat="1" applyFill="1" applyBorder="1" applyAlignment="1" applyProtection="1">
      <alignment horizontal="center" vertical="center" wrapText="1"/>
      <protection locked="0"/>
    </xf>
    <xf numFmtId="165" fontId="0" fillId="0" borderId="20" xfId="0" applyNumberFormat="1" applyFill="1" applyBorder="1" applyAlignment="1" applyProtection="1">
      <alignment horizontal="center" vertical="center" wrapText="1"/>
      <protection locked="0"/>
    </xf>
    <xf numFmtId="10" fontId="0" fillId="0" borderId="17" xfId="35" applyNumberFormat="1" applyFont="1" applyFill="1" applyBorder="1" applyAlignment="1" applyProtection="1">
      <alignment horizontal="center" vertical="center" wrapText="1"/>
      <protection locked="0"/>
    </xf>
    <xf numFmtId="10" fontId="0" fillId="0" borderId="20" xfId="35" applyNumberFormat="1" applyFont="1" applyFill="1" applyBorder="1" applyAlignment="1" applyProtection="1">
      <alignment horizontal="center" vertical="center" wrapText="1"/>
      <protection locked="0"/>
    </xf>
    <xf numFmtId="10" fontId="0" fillId="0" borderId="22" xfId="35" applyNumberFormat="1" applyFont="1" applyFill="1" applyBorder="1" applyAlignment="1">
      <alignment horizontal="center" vertical="center" wrapText="1"/>
    </xf>
    <xf numFmtId="10" fontId="0" fillId="0" borderId="22" xfId="35" applyNumberFormat="1" applyFont="1" applyBorder="1" applyAlignment="1">
      <alignment horizontal="center" vertical="center" wrapText="1"/>
    </xf>
    <xf numFmtId="164" fontId="0" fillId="0" borderId="75" xfId="0" applyNumberFormat="1" applyBorder="1" applyAlignment="1" applyProtection="1">
      <alignment horizontal="center" vertical="center" wrapText="1"/>
      <protection locked="0"/>
    </xf>
    <xf numFmtId="164" fontId="0" fillId="0" borderId="20" xfId="0" applyNumberFormat="1" applyBorder="1" applyAlignment="1" applyProtection="1">
      <alignment horizontal="center" vertical="center" wrapText="1"/>
      <protection locked="0"/>
    </xf>
    <xf numFmtId="164" fontId="0" fillId="0" borderId="20" xfId="0" applyNumberForma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0" fontId="0" fillId="32" borderId="22" xfId="0" applyFill="1" applyBorder="1" applyAlignment="1">
      <alignment horizontal="center" vertical="center" wrapText="1"/>
    </xf>
    <xf numFmtId="10" fontId="0" fillId="0" borderId="17" xfId="35" applyNumberFormat="1" applyFont="1" applyBorder="1" applyAlignment="1" applyProtection="1">
      <alignment horizontal="center" vertical="center" wrapText="1"/>
      <protection locked="0"/>
    </xf>
    <xf numFmtId="10" fontId="0" fillId="0" borderId="20" xfId="35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75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61" xfId="0" applyFont="1" applyBorder="1" applyAlignment="1" applyProtection="1">
      <alignment horizont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0" fontId="5" fillId="0" borderId="84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4" xfId="0" applyFont="1" applyBorder="1" applyAlignment="1" applyProtection="1">
      <alignment horizontal="center" vertical="center" wrapText="1"/>
      <protection locked="0"/>
    </xf>
    <xf numFmtId="0" fontId="5" fillId="0" borderId="74" xfId="0" applyFont="1" applyBorder="1" applyAlignment="1" applyProtection="1">
      <alignment horizontal="center" vertical="center" wrapText="1"/>
      <protection locked="0"/>
    </xf>
    <xf numFmtId="0" fontId="5" fillId="0" borderId="85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5" xfId="44"/>
    <cellStyle name="Notas" xfId="34" builtinId="10" customBuiltin="1"/>
    <cellStyle name="Porcentaje" xfId="35" builtinId="5"/>
    <cellStyle name="Porcentual 2" xfId="36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="60" zoomScaleNormal="100" workbookViewId="0">
      <selection activeCell="M8" sqref="M8"/>
    </sheetView>
  </sheetViews>
  <sheetFormatPr baseColWidth="10" defaultColWidth="11.5703125" defaultRowHeight="12.75" x14ac:dyDescent="0.2"/>
  <cols>
    <col min="1" max="16384" width="11.5703125" style="443"/>
  </cols>
  <sheetData>
    <row r="1" spans="1:5" ht="16.899999999999999" customHeight="1" x14ac:dyDescent="0.25">
      <c r="A1" s="442" t="s">
        <v>225</v>
      </c>
      <c r="B1" s="442"/>
      <c r="C1" s="442"/>
      <c r="D1" s="442"/>
      <c r="E1" s="442"/>
    </row>
    <row r="2" spans="1:5" ht="18" x14ac:dyDescent="0.25">
      <c r="A2" s="442"/>
      <c r="B2" s="442"/>
      <c r="C2" s="442"/>
      <c r="D2" s="442"/>
      <c r="E2" s="442"/>
    </row>
    <row r="3" spans="1:5" ht="18" x14ac:dyDescent="0.25">
      <c r="A3" s="442"/>
      <c r="B3" s="442" t="s">
        <v>226</v>
      </c>
      <c r="C3" s="442"/>
      <c r="D3" s="442"/>
      <c r="E3" s="442"/>
    </row>
    <row r="4" spans="1:5" ht="18" x14ac:dyDescent="0.25">
      <c r="A4" s="442"/>
      <c r="B4" s="442"/>
      <c r="C4" s="442"/>
      <c r="D4" s="442"/>
      <c r="E4" s="442"/>
    </row>
    <row r="5" spans="1:5" ht="18" x14ac:dyDescent="0.25">
      <c r="A5" s="442"/>
      <c r="B5" s="442"/>
      <c r="C5" s="442"/>
      <c r="D5" s="442"/>
      <c r="E5" s="442"/>
    </row>
    <row r="6" spans="1:5" ht="18" x14ac:dyDescent="0.25">
      <c r="A6" s="442"/>
      <c r="B6" s="444" t="s">
        <v>232</v>
      </c>
      <c r="C6" s="442"/>
      <c r="D6" s="442"/>
      <c r="E6" s="442"/>
    </row>
    <row r="7" spans="1:5" ht="18" x14ac:dyDescent="0.25">
      <c r="A7" s="442"/>
      <c r="B7" s="442"/>
      <c r="C7" s="442"/>
      <c r="D7" s="442"/>
      <c r="E7" s="442"/>
    </row>
    <row r="8" spans="1:5" ht="18" x14ac:dyDescent="0.25">
      <c r="A8" s="442"/>
      <c r="B8" s="442"/>
      <c r="C8" s="442"/>
      <c r="D8" s="442"/>
      <c r="E8" s="442"/>
    </row>
    <row r="9" spans="1:5" ht="18" x14ac:dyDescent="0.25">
      <c r="A9" s="442"/>
      <c r="B9" s="442" t="s">
        <v>227</v>
      </c>
      <c r="C9" s="442"/>
      <c r="D9" s="442"/>
      <c r="E9" s="442"/>
    </row>
    <row r="10" spans="1:5" ht="18" x14ac:dyDescent="0.25">
      <c r="A10" s="442"/>
      <c r="B10" s="442"/>
      <c r="C10" s="442"/>
      <c r="D10" s="442"/>
      <c r="E10" s="442"/>
    </row>
    <row r="11" spans="1:5" ht="18" x14ac:dyDescent="0.25">
      <c r="A11" s="442"/>
      <c r="B11" s="442" t="s">
        <v>237</v>
      </c>
      <c r="C11" s="442"/>
      <c r="D11" s="442"/>
      <c r="E11" s="442"/>
    </row>
    <row r="12" spans="1:5" ht="18" x14ac:dyDescent="0.25">
      <c r="A12" s="442"/>
      <c r="B12" s="442"/>
      <c r="C12" s="442"/>
      <c r="D12" s="442"/>
      <c r="E12" s="442"/>
    </row>
    <row r="13" spans="1:5" ht="18" x14ac:dyDescent="0.25">
      <c r="A13" s="442"/>
      <c r="B13" s="442" t="s">
        <v>228</v>
      </c>
      <c r="C13" s="442"/>
      <c r="D13" s="442"/>
      <c r="E13" s="442"/>
    </row>
    <row r="14" spans="1:5" ht="18" x14ac:dyDescent="0.25">
      <c r="A14" s="442"/>
      <c r="B14" s="442"/>
      <c r="C14" s="442"/>
      <c r="D14" s="442"/>
      <c r="E14" s="442"/>
    </row>
    <row r="15" spans="1:5" ht="18" x14ac:dyDescent="0.25">
      <c r="A15" s="442"/>
      <c r="B15" s="442" t="s">
        <v>233</v>
      </c>
      <c r="C15" s="442"/>
      <c r="D15" s="442"/>
      <c r="E15" s="442"/>
    </row>
    <row r="16" spans="1:5" ht="18" x14ac:dyDescent="0.25">
      <c r="A16" s="442"/>
      <c r="B16" s="442"/>
      <c r="C16" s="442"/>
      <c r="D16" s="442"/>
      <c r="E16" s="442"/>
    </row>
    <row r="17" spans="1:5" ht="18" x14ac:dyDescent="0.25">
      <c r="A17" s="442"/>
      <c r="B17" s="442" t="s">
        <v>229</v>
      </c>
      <c r="C17" s="442"/>
      <c r="D17" s="442"/>
      <c r="E17" s="442"/>
    </row>
    <row r="18" spans="1:5" ht="18" x14ac:dyDescent="0.25">
      <c r="A18" s="442"/>
      <c r="B18" s="442"/>
      <c r="C18" s="442"/>
      <c r="D18" s="442"/>
      <c r="E18" s="442"/>
    </row>
    <row r="19" spans="1:5" ht="18" x14ac:dyDescent="0.25">
      <c r="A19" s="442"/>
      <c r="B19" s="442" t="s">
        <v>230</v>
      </c>
      <c r="C19" s="442"/>
      <c r="D19" s="442"/>
      <c r="E19" s="442"/>
    </row>
    <row r="20" spans="1:5" ht="18" x14ac:dyDescent="0.25">
      <c r="A20" s="442"/>
      <c r="B20" s="442"/>
      <c r="C20" s="442"/>
      <c r="D20" s="442"/>
      <c r="E20" s="442"/>
    </row>
    <row r="21" spans="1:5" ht="18" x14ac:dyDescent="0.25">
      <c r="A21" s="442"/>
      <c r="B21" s="442" t="s">
        <v>231</v>
      </c>
      <c r="C21" s="442"/>
      <c r="D21" s="442"/>
      <c r="E21" s="442"/>
    </row>
    <row r="22" spans="1:5" ht="18" x14ac:dyDescent="0.25">
      <c r="A22" s="442"/>
      <c r="B22" s="442"/>
      <c r="C22" s="442"/>
      <c r="D22" s="442"/>
      <c r="E22" s="442"/>
    </row>
    <row r="23" spans="1:5" ht="18" x14ac:dyDescent="0.25">
      <c r="A23" s="442"/>
      <c r="B23" s="442"/>
      <c r="C23" s="442"/>
      <c r="D23" s="442"/>
      <c r="E23" s="442"/>
    </row>
    <row r="24" spans="1:5" ht="18" x14ac:dyDescent="0.25">
      <c r="A24" s="442"/>
      <c r="B24" s="442" t="s">
        <v>234</v>
      </c>
      <c r="C24" s="442"/>
      <c r="D24" s="442"/>
      <c r="E24" s="442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T15"/>
  <sheetViews>
    <sheetView view="pageLayout" topLeftCell="A7" zoomScaleNormal="100" workbookViewId="0">
      <selection activeCell="H12" sqref="H12"/>
    </sheetView>
  </sheetViews>
  <sheetFormatPr baseColWidth="10" defaultRowHeight="12.75" x14ac:dyDescent="0.2"/>
  <cols>
    <col min="1" max="1" width="41" customWidth="1"/>
    <col min="2" max="4" width="6.7109375" customWidth="1"/>
    <col min="5" max="5" width="11.28515625" bestFit="1" customWidth="1"/>
    <col min="6" max="6" width="6.7109375" customWidth="1"/>
    <col min="7" max="8" width="10.28515625" bestFit="1" customWidth="1"/>
    <col min="9" max="9" width="6.7109375" customWidth="1"/>
    <col min="10" max="10" width="10.28515625" bestFit="1" customWidth="1"/>
    <col min="11" max="11" width="6.7109375" customWidth="1"/>
    <col min="12" max="12" width="6.42578125" customWidth="1"/>
    <col min="13" max="13" width="8.5703125" bestFit="1" customWidth="1"/>
    <col min="14" max="15" width="6.7109375" customWidth="1"/>
    <col min="16" max="20" width="11.5703125" bestFit="1" customWidth="1"/>
  </cols>
  <sheetData>
    <row r="1" spans="1:20" ht="114.75" customHeight="1" x14ac:dyDescent="0.2">
      <c r="A1" s="24" t="s">
        <v>210</v>
      </c>
      <c r="B1" s="395" t="s">
        <v>32</v>
      </c>
      <c r="C1" s="396" t="s">
        <v>33</v>
      </c>
      <c r="D1" s="397" t="s">
        <v>34</v>
      </c>
      <c r="E1" s="394" t="s">
        <v>35</v>
      </c>
      <c r="F1" s="397" t="s">
        <v>23</v>
      </c>
      <c r="G1" s="397" t="s">
        <v>36</v>
      </c>
      <c r="H1" s="394" t="s">
        <v>37</v>
      </c>
      <c r="I1" s="394" t="s">
        <v>38</v>
      </c>
      <c r="J1" s="394" t="s">
        <v>39</v>
      </c>
      <c r="K1" s="393" t="s">
        <v>40</v>
      </c>
      <c r="L1" s="394" t="s">
        <v>41</v>
      </c>
      <c r="M1" s="393" t="s">
        <v>42</v>
      </c>
      <c r="N1" s="394" t="s">
        <v>43</v>
      </c>
      <c r="O1" s="394" t="s">
        <v>44</v>
      </c>
      <c r="P1" s="4"/>
      <c r="Q1" s="4"/>
    </row>
    <row r="2" spans="1:20" x14ac:dyDescent="0.2">
      <c r="A2" s="18"/>
      <c r="B2" s="19"/>
      <c r="C2" s="20"/>
      <c r="D2" s="21" t="s">
        <v>130</v>
      </c>
      <c r="E2" s="21" t="s">
        <v>130</v>
      </c>
      <c r="F2" s="21" t="s">
        <v>130</v>
      </c>
      <c r="G2" s="21" t="s">
        <v>130</v>
      </c>
      <c r="H2" s="21" t="s">
        <v>130</v>
      </c>
      <c r="I2" s="21" t="s">
        <v>130</v>
      </c>
      <c r="J2" s="21" t="s">
        <v>130</v>
      </c>
      <c r="K2" s="21" t="s">
        <v>130</v>
      </c>
      <c r="L2" s="21" t="s">
        <v>130</v>
      </c>
      <c r="M2" s="21" t="s">
        <v>130</v>
      </c>
      <c r="N2" s="21" t="s">
        <v>130</v>
      </c>
      <c r="O2" s="21" t="s">
        <v>130</v>
      </c>
    </row>
    <row r="3" spans="1:20" s="1" customFormat="1" ht="36" customHeight="1" x14ac:dyDescent="0.2">
      <c r="A3" s="188" t="s">
        <v>135</v>
      </c>
      <c r="B3" s="189">
        <f>'TABLA 1-21'!D6</f>
        <v>2307</v>
      </c>
      <c r="C3" s="189">
        <f>'TABLA 1-21'!E6</f>
        <v>1576</v>
      </c>
      <c r="D3" s="193">
        <f>'TABLA 1-21'!F6</f>
        <v>1570</v>
      </c>
      <c r="E3" s="190">
        <f t="shared" ref="E3:E14" si="0">D3/B3</f>
        <v>0.68053749458170787</v>
      </c>
      <c r="F3" s="189">
        <f>'TABLA 1-21'!H6</f>
        <v>1548</v>
      </c>
      <c r="G3" s="190">
        <f t="shared" ref="G3:G14" si="1">F3/D3</f>
        <v>0.98598726114649682</v>
      </c>
      <c r="H3" s="190">
        <f t="shared" ref="H3:H14" si="2">F3/B3</f>
        <v>0.67100130039011707</v>
      </c>
      <c r="I3" s="189">
        <f>D3-F3</f>
        <v>22</v>
      </c>
      <c r="J3" s="190">
        <f t="shared" ref="J3:J14" si="3">I3/D3</f>
        <v>1.4012738853503185E-2</v>
      </c>
      <c r="K3" s="192">
        <f>('TABLA 8-21'!$F3*'TABLA 8-21'!K3+'TABLA 9-21'!$F3*'TABLA 9-21'!K3)/('TABLA 9-21'!$F3+'TABLA 8-21'!$F3)</f>
        <v>7.2192873385012923</v>
      </c>
      <c r="L3" s="192">
        <f>('TABLA 8-21'!$F3*'TABLA 8-21'!L3+'TABLA 9-21'!$F3*'TABLA 9-21'!L3)/('TABLA 9-21'!$F3+'TABLA 8-21'!$F3)</f>
        <v>7.8999851421188625</v>
      </c>
      <c r="M3" s="192">
        <f>K3*0.4+L3*0.6</f>
        <v>7.6277060206718339</v>
      </c>
      <c r="N3" s="192">
        <f>L3-K3</f>
        <v>0.68069780361757015</v>
      </c>
      <c r="O3" s="192">
        <f>L3-M3</f>
        <v>0.27227912144702859</v>
      </c>
      <c r="P3" s="59"/>
      <c r="Q3" s="59"/>
      <c r="R3" s="59"/>
      <c r="S3" s="59"/>
      <c r="T3" s="59"/>
    </row>
    <row r="4" spans="1:20" s="1" customFormat="1" ht="36" customHeight="1" x14ac:dyDescent="0.2">
      <c r="A4" s="188" t="s">
        <v>136</v>
      </c>
      <c r="B4" s="189">
        <f>'TABLA 1-21'!D9</f>
        <v>2996</v>
      </c>
      <c r="C4" s="189">
        <f>'TABLA 1-21'!E9</f>
        <v>1850</v>
      </c>
      <c r="D4" s="193">
        <f>'TABLA 1-21'!F9</f>
        <v>1849</v>
      </c>
      <c r="E4" s="194">
        <f t="shared" si="0"/>
        <v>0.61715620827770357</v>
      </c>
      <c r="F4" s="193">
        <f>'TABLA 1-21'!H9</f>
        <v>1814</v>
      </c>
      <c r="G4" s="194">
        <f t="shared" si="1"/>
        <v>0.98107084910762576</v>
      </c>
      <c r="H4" s="194">
        <f t="shared" si="2"/>
        <v>0.60547396528704944</v>
      </c>
      <c r="I4" s="193">
        <f t="shared" ref="I4:I13" si="4">D4-F4</f>
        <v>35</v>
      </c>
      <c r="J4" s="194">
        <f t="shared" si="3"/>
        <v>1.8929150892374257E-2</v>
      </c>
      <c r="K4" s="192">
        <f>('TABLA 8-21'!$F4*'TABLA 8-21'!K4+'TABLA 9-21'!$F4*'TABLA 9-21'!K4)/('TABLA 9-21'!$F4+'TABLA 8-21'!$F4)</f>
        <v>7.190529658213892</v>
      </c>
      <c r="L4" s="192">
        <f>('TABLA 8-21'!$F4*'TABLA 8-21'!L4+'TABLA 9-21'!$F4*'TABLA 9-21'!L4)/('TABLA 9-21'!$F4+'TABLA 8-21'!$F4)</f>
        <v>8.0796653803748608</v>
      </c>
      <c r="M4" s="192">
        <f t="shared" ref="M4:M14" si="5">K4*0.4+L4*0.6</f>
        <v>7.7240110915104729</v>
      </c>
      <c r="N4" s="192">
        <f t="shared" ref="N4:N14" si="6">L4-K4</f>
        <v>0.88913572216096881</v>
      </c>
      <c r="O4" s="192">
        <f t="shared" ref="O4:O14" si="7">L4-M4</f>
        <v>0.35565428886438788</v>
      </c>
    </row>
    <row r="5" spans="1:20" s="1" customFormat="1" ht="36" customHeight="1" x14ac:dyDescent="0.2">
      <c r="A5" s="187" t="s">
        <v>137</v>
      </c>
      <c r="B5" s="189">
        <f>'TABLA 1-21'!D12</f>
        <v>973</v>
      </c>
      <c r="C5" s="189">
        <f>'TABLA 1-21'!E12</f>
        <v>558</v>
      </c>
      <c r="D5" s="193">
        <f>'TABLA 1-21'!F12</f>
        <v>556</v>
      </c>
      <c r="E5" s="194">
        <f t="shared" si="0"/>
        <v>0.5714285714285714</v>
      </c>
      <c r="F5" s="193">
        <f>'TABLA 1-21'!H12</f>
        <v>549</v>
      </c>
      <c r="G5" s="194">
        <f t="shared" si="1"/>
        <v>0.98741007194244601</v>
      </c>
      <c r="H5" s="194">
        <f t="shared" si="2"/>
        <v>0.56423432682425489</v>
      </c>
      <c r="I5" s="193">
        <f t="shared" si="4"/>
        <v>7</v>
      </c>
      <c r="J5" s="194">
        <f t="shared" si="3"/>
        <v>1.2589928057553957E-2</v>
      </c>
      <c r="K5" s="192">
        <f>('TABLA 8-21'!$F5*'TABLA 8-21'!K5+'TABLA 9-21'!$F5*'TABLA 9-21'!K5)/('TABLA 9-21'!$F5+'TABLA 8-21'!$F5)</f>
        <v>7.2236879781420775</v>
      </c>
      <c r="L5" s="192">
        <f>('TABLA 8-21'!$F5*'TABLA 8-21'!L5+'TABLA 9-21'!$F5*'TABLA 9-21'!L5)/('TABLA 9-21'!$F5+'TABLA 8-21'!$F5)</f>
        <v>7.8570018214936246</v>
      </c>
      <c r="M5" s="192">
        <f t="shared" si="5"/>
        <v>7.6036762841530052</v>
      </c>
      <c r="N5" s="192">
        <f t="shared" si="6"/>
        <v>0.63331384335154706</v>
      </c>
      <c r="O5" s="192">
        <f t="shared" si="7"/>
        <v>0.25332553734061936</v>
      </c>
    </row>
    <row r="6" spans="1:20" s="1" customFormat="1" ht="36" customHeight="1" x14ac:dyDescent="0.2">
      <c r="A6" s="187" t="s">
        <v>138</v>
      </c>
      <c r="B6" s="189">
        <f>'TABLA 1-21'!D15</f>
        <v>2229</v>
      </c>
      <c r="C6" s="189">
        <f>'TABLA 1-21'!E15</f>
        <v>1474</v>
      </c>
      <c r="D6" s="193">
        <f>'TABLA 1-21'!F15</f>
        <v>1469</v>
      </c>
      <c r="E6" s="194">
        <f t="shared" si="0"/>
        <v>0.6590399282189322</v>
      </c>
      <c r="F6" s="193">
        <f>'TABLA 1-21'!H15</f>
        <v>1453</v>
      </c>
      <c r="G6" s="194">
        <f t="shared" si="1"/>
        <v>0.98910823689584748</v>
      </c>
      <c r="H6" s="194">
        <f t="shared" si="2"/>
        <v>0.65186182144459404</v>
      </c>
      <c r="I6" s="193">
        <f t="shared" si="4"/>
        <v>16</v>
      </c>
      <c r="J6" s="194">
        <f t="shared" si="3"/>
        <v>1.0891763104152484E-2</v>
      </c>
      <c r="K6" s="192">
        <f>('TABLA 8-21'!$F6*'TABLA 8-21'!K6+'TABLA 9-21'!$F6*'TABLA 9-21'!K6)/('TABLA 9-21'!$F6+'TABLA 8-21'!$F6)</f>
        <v>7.4007297315898137</v>
      </c>
      <c r="L6" s="192">
        <f>('TABLA 8-21'!$F6*'TABLA 8-21'!L6+'TABLA 9-21'!$F6*'TABLA 9-21'!L6)/('TABLA 9-21'!$F6+'TABLA 8-21'!$F6)</f>
        <v>7.9231138334480384</v>
      </c>
      <c r="M6" s="192">
        <f t="shared" si="5"/>
        <v>7.7141601927047487</v>
      </c>
      <c r="N6" s="192">
        <f t="shared" si="6"/>
        <v>0.5223841018582247</v>
      </c>
      <c r="O6" s="192">
        <f t="shared" si="7"/>
        <v>0.2089536407432897</v>
      </c>
    </row>
    <row r="7" spans="1:20" s="1" customFormat="1" ht="36" customHeight="1" x14ac:dyDescent="0.2">
      <c r="A7" s="187" t="s">
        <v>139</v>
      </c>
      <c r="B7" s="189">
        <f>'TABLA 1-21'!D18</f>
        <v>1037</v>
      </c>
      <c r="C7" s="189">
        <f>'TABLA 1-21'!E18</f>
        <v>699</v>
      </c>
      <c r="D7" s="193">
        <f>'TABLA 1-21'!F18</f>
        <v>696</v>
      </c>
      <c r="E7" s="194">
        <f t="shared" si="0"/>
        <v>0.67116682738669242</v>
      </c>
      <c r="F7" s="193">
        <f>'TABLA 1-21'!H18</f>
        <v>680</v>
      </c>
      <c r="G7" s="194">
        <f t="shared" si="1"/>
        <v>0.97701149425287359</v>
      </c>
      <c r="H7" s="194">
        <f t="shared" si="2"/>
        <v>0.65573770491803274</v>
      </c>
      <c r="I7" s="193">
        <f t="shared" si="4"/>
        <v>16</v>
      </c>
      <c r="J7" s="194">
        <f t="shared" si="3"/>
        <v>2.2988505747126436E-2</v>
      </c>
      <c r="K7" s="192">
        <f>('TABLA 8-21'!$F7*'TABLA 8-21'!K7+'TABLA 9-21'!$F7*'TABLA 9-21'!K7)/('TABLA 9-21'!$F7+'TABLA 8-21'!$F7)</f>
        <v>7.0989694117647062</v>
      </c>
      <c r="L7" s="192">
        <f>('TABLA 8-21'!$F7*'TABLA 8-21'!L7+'TABLA 9-21'!$F7*'TABLA 9-21'!L7)/('TABLA 9-21'!$F7+'TABLA 8-21'!$F7)</f>
        <v>7.9714694117647058</v>
      </c>
      <c r="M7" s="192">
        <f t="shared" si="5"/>
        <v>7.6224694117647056</v>
      </c>
      <c r="N7" s="192">
        <f t="shared" si="6"/>
        <v>0.87249999999999961</v>
      </c>
      <c r="O7" s="192">
        <f t="shared" si="7"/>
        <v>0.3490000000000002</v>
      </c>
    </row>
    <row r="8" spans="1:20" s="1" customFormat="1" ht="36" customHeight="1" x14ac:dyDescent="0.2">
      <c r="A8" s="188" t="s">
        <v>140</v>
      </c>
      <c r="B8" s="189">
        <f>SUM(B5:B7)</f>
        <v>4239</v>
      </c>
      <c r="C8" s="193">
        <f>SUM(C5:C7)</f>
        <v>2731</v>
      </c>
      <c r="D8" s="193">
        <f>SUM(D5:D7)</f>
        <v>2721</v>
      </c>
      <c r="E8" s="194">
        <f t="shared" si="0"/>
        <v>0.64189667374380754</v>
      </c>
      <c r="F8" s="193">
        <f>SUM(F5:F7)</f>
        <v>2682</v>
      </c>
      <c r="G8" s="194">
        <f t="shared" si="1"/>
        <v>0.98566703417861079</v>
      </c>
      <c r="H8" s="194">
        <f t="shared" si="2"/>
        <v>0.63269639065817407</v>
      </c>
      <c r="I8" s="193">
        <f t="shared" si="4"/>
        <v>39</v>
      </c>
      <c r="J8" s="194">
        <f t="shared" si="3"/>
        <v>1.4332965821389196E-2</v>
      </c>
      <c r="K8" s="192">
        <f>(F5*K5+F6*K6+F7*K7)/F8</f>
        <v>7.2879806860551826</v>
      </c>
      <c r="L8" s="192">
        <f>(F5*L5+F6*L6+F7*L7)/F8</f>
        <v>7.9218410141685309</v>
      </c>
      <c r="M8" s="192">
        <f t="shared" si="5"/>
        <v>7.6682968829231921</v>
      </c>
      <c r="N8" s="192">
        <f t="shared" si="6"/>
        <v>0.63386032811334836</v>
      </c>
      <c r="O8" s="192">
        <f t="shared" si="7"/>
        <v>0.25354413124533881</v>
      </c>
    </row>
    <row r="9" spans="1:20" s="1" customFormat="1" ht="36" customHeight="1" x14ac:dyDescent="0.2">
      <c r="A9" s="187" t="s">
        <v>141</v>
      </c>
      <c r="B9" s="189">
        <f>'TABLA 1-21'!D24</f>
        <v>923</v>
      </c>
      <c r="C9" s="189">
        <f>'TABLA 1-21'!E24</f>
        <v>607</v>
      </c>
      <c r="D9" s="193">
        <f>'TABLA 1-21'!F24</f>
        <v>605</v>
      </c>
      <c r="E9" s="194">
        <f t="shared" si="0"/>
        <v>0.65547128927410614</v>
      </c>
      <c r="F9" s="193">
        <f>'TABLA 1-21'!H24</f>
        <v>601</v>
      </c>
      <c r="G9" s="194">
        <f t="shared" si="1"/>
        <v>0.99338842975206609</v>
      </c>
      <c r="H9" s="194">
        <f t="shared" si="2"/>
        <v>0.65113759479956668</v>
      </c>
      <c r="I9" s="193">
        <f t="shared" si="4"/>
        <v>4</v>
      </c>
      <c r="J9" s="194">
        <f t="shared" si="3"/>
        <v>6.6115702479338841E-3</v>
      </c>
      <c r="K9" s="192">
        <f>('TABLA 8-21'!$F9*'TABLA 8-21'!K9+'TABLA 9-21'!$F9*'TABLA 9-21'!K9)/('TABLA 9-21'!$F9+'TABLA 8-21'!$F9)</f>
        <v>7.5671412645590674</v>
      </c>
      <c r="L9" s="192">
        <f>('TABLA 8-21'!$D9*'TABLA 8-21'!L9+'TABLA 9-21'!$D9*'TABLA 9-21'!L9)/('TABLA 9-21'!$D9+'TABLA 8-21'!$D9)</f>
        <v>7.8583890909090908</v>
      </c>
      <c r="M9" s="192">
        <f t="shared" si="5"/>
        <v>7.7418899603690816</v>
      </c>
      <c r="N9" s="192">
        <f t="shared" si="6"/>
        <v>0.29124782635002333</v>
      </c>
      <c r="O9" s="192">
        <f t="shared" si="7"/>
        <v>0.11649913054000915</v>
      </c>
      <c r="Q9" s="288"/>
    </row>
    <row r="10" spans="1:20" s="1" customFormat="1" ht="36" customHeight="1" x14ac:dyDescent="0.2">
      <c r="A10" s="187" t="s">
        <v>142</v>
      </c>
      <c r="B10" s="189">
        <f>'TABLA 1-21'!D27</f>
        <v>1022</v>
      </c>
      <c r="C10" s="189">
        <f>'TABLA 1-21'!E27</f>
        <v>703</v>
      </c>
      <c r="D10" s="193">
        <f>'TABLA 1-21'!F27</f>
        <v>701</v>
      </c>
      <c r="E10" s="194">
        <f t="shared" si="0"/>
        <v>0.68590998043052842</v>
      </c>
      <c r="F10" s="193">
        <f>'TABLA 1-21'!H27</f>
        <v>693</v>
      </c>
      <c r="G10" s="194">
        <f t="shared" si="1"/>
        <v>0.98858773181169757</v>
      </c>
      <c r="H10" s="194">
        <f t="shared" si="2"/>
        <v>0.67808219178082196</v>
      </c>
      <c r="I10" s="193">
        <f t="shared" si="4"/>
        <v>8</v>
      </c>
      <c r="J10" s="194">
        <f t="shared" si="3"/>
        <v>1.1412268188302425E-2</v>
      </c>
      <c r="K10" s="192">
        <f>('TABLA 8-21'!$F10*'TABLA 8-21'!K10+'TABLA 9-21'!$F10*'TABLA 9-21'!K10)/('TABLA 9-21'!$F10+'TABLA 8-21'!$F10)</f>
        <v>7.4166402597402588</v>
      </c>
      <c r="L10" s="192">
        <f>('TABLA 8-21'!$D10*'TABLA 8-21'!L10+'TABLA 9-21'!$D10*'TABLA 9-21'!L10)/('TABLA 9-21'!$D10+'TABLA 8-21'!$D10)</f>
        <v>7.9599753209700426</v>
      </c>
      <c r="M10" s="192">
        <f t="shared" si="5"/>
        <v>7.742641296478129</v>
      </c>
      <c r="N10" s="192">
        <f t="shared" si="6"/>
        <v>0.54333506122978381</v>
      </c>
      <c r="O10" s="192">
        <f t="shared" si="7"/>
        <v>0.21733402449191352</v>
      </c>
    </row>
    <row r="11" spans="1:20" s="1" customFormat="1" ht="36" customHeight="1" x14ac:dyDescent="0.2">
      <c r="A11" s="187" t="s">
        <v>143</v>
      </c>
      <c r="B11" s="189">
        <f>'TABLA 1-21'!D30</f>
        <v>596</v>
      </c>
      <c r="C11" s="189">
        <f>'TABLA 1-21'!E30</f>
        <v>442</v>
      </c>
      <c r="D11" s="193">
        <f>'TABLA 1-21'!F30</f>
        <v>441</v>
      </c>
      <c r="E11" s="194">
        <f t="shared" si="0"/>
        <v>0.73993288590604023</v>
      </c>
      <c r="F11" s="193">
        <f>'TABLA 1-21'!H30</f>
        <v>435</v>
      </c>
      <c r="G11" s="194">
        <f t="shared" si="1"/>
        <v>0.98639455782312924</v>
      </c>
      <c r="H11" s="194">
        <f t="shared" si="2"/>
        <v>0.72986577181208057</v>
      </c>
      <c r="I11" s="193">
        <f t="shared" si="4"/>
        <v>6</v>
      </c>
      <c r="J11" s="194">
        <f t="shared" si="3"/>
        <v>1.3605442176870748E-2</v>
      </c>
      <c r="K11" s="192">
        <f>('TABLA 8-21'!$F11*'TABLA 8-21'!K11+'TABLA 9-21'!$F11*'TABLA 9-21'!K11)/('TABLA 9-21'!$F11+'TABLA 8-21'!$F11)</f>
        <v>7.4388675862068965</v>
      </c>
      <c r="L11" s="192">
        <f>('TABLA 8-21'!$D11*'TABLA 8-21'!L11+'TABLA 9-21'!$D11*'TABLA 9-21'!L11)/('TABLA 9-21'!$D11+'TABLA 8-21'!$D11)</f>
        <v>8.1356086167800452</v>
      </c>
      <c r="M11" s="192">
        <f t="shared" si="5"/>
        <v>7.8569122045507855</v>
      </c>
      <c r="N11" s="192">
        <f t="shared" si="6"/>
        <v>0.69674103057314873</v>
      </c>
      <c r="O11" s="192">
        <f t="shared" si="7"/>
        <v>0.27869641222925967</v>
      </c>
    </row>
    <row r="12" spans="1:20" s="1" customFormat="1" ht="36" customHeight="1" x14ac:dyDescent="0.2">
      <c r="A12" s="187" t="s">
        <v>144</v>
      </c>
      <c r="B12" s="189">
        <f>'TABLA 1-21'!D33</f>
        <v>3779</v>
      </c>
      <c r="C12" s="189">
        <f>'TABLA 1-21'!E33</f>
        <v>2381</v>
      </c>
      <c r="D12" s="193">
        <f>'TABLA 1-21'!F33</f>
        <v>2376</v>
      </c>
      <c r="E12" s="194">
        <f t="shared" si="0"/>
        <v>0.62873776131251657</v>
      </c>
      <c r="F12" s="193">
        <f>'TABLA 1-21'!H33</f>
        <v>2361</v>
      </c>
      <c r="G12" s="194">
        <f t="shared" si="1"/>
        <v>0.99368686868686873</v>
      </c>
      <c r="H12" s="194">
        <f t="shared" si="2"/>
        <v>0.62476845726382646</v>
      </c>
      <c r="I12" s="193">
        <f t="shared" si="4"/>
        <v>15</v>
      </c>
      <c r="J12" s="194">
        <f t="shared" si="3"/>
        <v>6.313131313131313E-3</v>
      </c>
      <c r="K12" s="192">
        <f>('TABLA 8-21'!$F12*'TABLA 8-21'!K12+'TABLA 9-21'!$F12*'TABLA 9-21'!K12)/('TABLA 9-21'!$F12+'TABLA 8-21'!$F12)</f>
        <v>7.5743266836086409</v>
      </c>
      <c r="L12" s="192">
        <f>('TABLA 8-21'!$D12*'TABLA 8-21'!L12+'TABLA 9-21'!$D12*'TABLA 9-21'!L12)/('TABLA 9-21'!$D12+'TABLA 8-21'!$D12)</f>
        <v>7.9545021043771049</v>
      </c>
      <c r="M12" s="192">
        <f t="shared" si="5"/>
        <v>7.802431936069719</v>
      </c>
      <c r="N12" s="192">
        <f t="shared" si="6"/>
        <v>0.380175420768464</v>
      </c>
      <c r="O12" s="192">
        <f t="shared" si="7"/>
        <v>0.15207016830738596</v>
      </c>
    </row>
    <row r="13" spans="1:20" s="1" customFormat="1" ht="36" customHeight="1" x14ac:dyDescent="0.2">
      <c r="A13" s="188" t="s">
        <v>145</v>
      </c>
      <c r="B13" s="189">
        <f>SUM(B9:B12)</f>
        <v>6320</v>
      </c>
      <c r="C13" s="189">
        <f>SUM(C9:C12)</f>
        <v>4133</v>
      </c>
      <c r="D13" s="193">
        <f>SUM(D9:D12)</f>
        <v>4123</v>
      </c>
      <c r="E13" s="194">
        <f t="shared" si="0"/>
        <v>0.65237341772151902</v>
      </c>
      <c r="F13" s="193">
        <f>SUM(F9:F12)</f>
        <v>4090</v>
      </c>
      <c r="G13" s="194">
        <f t="shared" si="1"/>
        <v>0.99199611933058451</v>
      </c>
      <c r="H13" s="194">
        <f t="shared" si="2"/>
        <v>0.64715189873417722</v>
      </c>
      <c r="I13" s="193">
        <f t="shared" si="4"/>
        <v>33</v>
      </c>
      <c r="J13" s="194">
        <f t="shared" si="3"/>
        <v>8.0038806694154741E-3</v>
      </c>
      <c r="K13" s="192">
        <f>(F9*K9+F10*K10+F11*K11+F12*K12)/F13</f>
        <v>7.5321457946210266</v>
      </c>
      <c r="L13" s="192">
        <f>(F9*L9+F10*L10+F11*L11+F12*L12)/F13</f>
        <v>7.9605682048416311</v>
      </c>
      <c r="M13" s="192">
        <f t="shared" si="5"/>
        <v>7.7891992407533888</v>
      </c>
      <c r="N13" s="192">
        <f t="shared" si="6"/>
        <v>0.42842241022060445</v>
      </c>
      <c r="O13" s="192">
        <f t="shared" si="7"/>
        <v>0.17136896408824231</v>
      </c>
    </row>
    <row r="14" spans="1:20" s="1" customFormat="1" ht="36" customHeight="1" x14ac:dyDescent="0.2">
      <c r="A14" s="188" t="s">
        <v>146</v>
      </c>
      <c r="B14" s="195">
        <f>B3+B4+B8+B13</f>
        <v>15862</v>
      </c>
      <c r="C14" s="195">
        <f>C3+C4+C8+C13</f>
        <v>10290</v>
      </c>
      <c r="D14" s="195">
        <f>D3+D4+D8+D13</f>
        <v>10263</v>
      </c>
      <c r="E14" s="196">
        <f t="shared" si="0"/>
        <v>0.64701803051317619</v>
      </c>
      <c r="F14" s="195">
        <f>F3+F4+F8+F13</f>
        <v>10134</v>
      </c>
      <c r="G14" s="196">
        <f t="shared" si="1"/>
        <v>0.98743057585501315</v>
      </c>
      <c r="H14" s="196">
        <f t="shared" si="2"/>
        <v>0.63888538645820203</v>
      </c>
      <c r="I14" s="195">
        <f>I3+I4+I8+I13</f>
        <v>129</v>
      </c>
      <c r="J14" s="196">
        <f t="shared" si="3"/>
        <v>1.2569424144986846E-2</v>
      </c>
      <c r="K14" s="198">
        <f>(K3*F3+K4*F4+K8*F8+K13*F13)/(F3+F4+F8+F13)</f>
        <v>7.3585867475823958</v>
      </c>
      <c r="L14" s="198">
        <f>(L3*F3+L4*F4+L8*F8+L13*F13)/(F3+F4+F8+F13)</f>
        <v>7.9623832206238667</v>
      </c>
      <c r="M14" s="198">
        <f t="shared" si="5"/>
        <v>7.7208646314072782</v>
      </c>
      <c r="N14" s="198">
        <f t="shared" si="6"/>
        <v>0.60379647304147088</v>
      </c>
      <c r="O14" s="198">
        <f t="shared" si="7"/>
        <v>0.24151858921658853</v>
      </c>
    </row>
    <row r="15" spans="1:20" ht="12.75" customHeight="1" x14ac:dyDescent="0.2"/>
  </sheetData>
  <phoneticPr fontId="2" type="noConversion"/>
  <printOptions horizontalCentered="1"/>
  <pageMargins left="0" right="0" top="0.98425196850393704" bottom="0.98425196850393704" header="0" footer="0"/>
  <pageSetup paperSize="9" scale="80" orientation="landscape" r:id="rId1"/>
  <headerFooter alignWithMargins="0">
    <oddHeader>&amp;L&amp;G&amp;C&amp;"Arial,Negrita"&amp;12TABLA 7
RESULTADOS DE LA CONVOCATORIA DE JUNIO 2021.
TODOS LOS CENTROS.</oddHeader>
  </headerFooter>
  <ignoredErrors>
    <ignoredError sqref="F3:F14 E8:E14" formula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P17"/>
  <sheetViews>
    <sheetView view="pageLayout" topLeftCell="A7" zoomScaleNormal="100" workbookViewId="0">
      <selection activeCell="E8" sqref="E8:E14"/>
    </sheetView>
  </sheetViews>
  <sheetFormatPr baseColWidth="10" defaultRowHeight="24" customHeight="1" x14ac:dyDescent="0.2"/>
  <cols>
    <col min="1" max="1" width="41" customWidth="1"/>
    <col min="2" max="4" width="7" customWidth="1"/>
    <col min="5" max="5" width="7.85546875" customWidth="1"/>
    <col min="6" max="6" width="5.5703125" style="33" bestFit="1" customWidth="1"/>
    <col min="7" max="8" width="7.85546875" customWidth="1"/>
    <col min="9" max="9" width="7" customWidth="1"/>
    <col min="10" max="10" width="7.85546875" bestFit="1" customWidth="1"/>
    <col min="11" max="12" width="7" customWidth="1"/>
    <col min="13" max="13" width="6.5703125" bestFit="1" customWidth="1"/>
    <col min="14" max="15" width="7" customWidth="1"/>
  </cols>
  <sheetData>
    <row r="1" spans="1:16" ht="115.5" customHeight="1" x14ac:dyDescent="0.2">
      <c r="A1" s="24" t="s">
        <v>209</v>
      </c>
      <c r="B1" s="15" t="s">
        <v>32</v>
      </c>
      <c r="C1" s="16" t="s">
        <v>33</v>
      </c>
      <c r="D1" s="313" t="s">
        <v>34</v>
      </c>
      <c r="E1" s="17" t="s">
        <v>35</v>
      </c>
      <c r="F1" s="313" t="s">
        <v>23</v>
      </c>
      <c r="G1" s="313" t="s">
        <v>36</v>
      </c>
      <c r="H1" s="17" t="s">
        <v>37</v>
      </c>
      <c r="I1" s="17" t="s">
        <v>38</v>
      </c>
      <c r="J1" s="17" t="s">
        <v>39</v>
      </c>
      <c r="K1" s="312" t="s">
        <v>189</v>
      </c>
      <c r="L1" s="17" t="s">
        <v>190</v>
      </c>
      <c r="M1" s="312" t="s">
        <v>191</v>
      </c>
      <c r="N1" s="17" t="s">
        <v>43</v>
      </c>
      <c r="O1" s="17" t="s">
        <v>44</v>
      </c>
      <c r="P1" s="4"/>
    </row>
    <row r="2" spans="1:16" ht="12.75" customHeight="1" x14ac:dyDescent="0.2">
      <c r="A2" s="18"/>
      <c r="B2" s="19"/>
      <c r="C2" s="20"/>
      <c r="D2" s="21" t="s">
        <v>130</v>
      </c>
      <c r="E2" s="21" t="s">
        <v>130</v>
      </c>
      <c r="F2" s="21" t="s">
        <v>130</v>
      </c>
      <c r="G2" s="21" t="s">
        <v>130</v>
      </c>
      <c r="H2" s="21" t="s">
        <v>130</v>
      </c>
      <c r="I2" s="21" t="s">
        <v>130</v>
      </c>
      <c r="J2" s="21" t="s">
        <v>130</v>
      </c>
      <c r="K2" s="21" t="s">
        <v>130</v>
      </c>
      <c r="L2" s="21" t="s">
        <v>130</v>
      </c>
      <c r="M2" s="21" t="s">
        <v>130</v>
      </c>
      <c r="N2" s="21" t="s">
        <v>130</v>
      </c>
      <c r="O2" s="21" t="s">
        <v>130</v>
      </c>
    </row>
    <row r="3" spans="1:16" s="1" customFormat="1" ht="30" customHeight="1" x14ac:dyDescent="0.2">
      <c r="A3" s="188" t="s">
        <v>147</v>
      </c>
      <c r="B3" s="189">
        <f>'TABLA 1-21'!D4</f>
        <v>1709</v>
      </c>
      <c r="C3" s="193">
        <f>'TABLA 1-21'!E4</f>
        <v>1128</v>
      </c>
      <c r="D3" s="193">
        <f>'TABLA 1-21'!F4</f>
        <v>1124</v>
      </c>
      <c r="E3" s="194">
        <f t="shared" ref="E3:E14" si="0">D3/B3</f>
        <v>0.65769455822118195</v>
      </c>
      <c r="F3" s="193">
        <f>'TABLA 1-21'!H4</f>
        <v>1106</v>
      </c>
      <c r="G3" s="194">
        <f t="shared" ref="G3:G14" si="1">F3/D3</f>
        <v>0.98398576512455516</v>
      </c>
      <c r="H3" s="194">
        <f t="shared" ref="H3:H14" si="2">F3/B3</f>
        <v>0.64716208308952605</v>
      </c>
      <c r="I3" s="193">
        <f>D3-F3</f>
        <v>18</v>
      </c>
      <c r="J3" s="194">
        <f t="shared" ref="J3:J14" si="3">I3/D3</f>
        <v>1.601423487544484E-2</v>
      </c>
      <c r="K3" s="192">
        <v>7.1555</v>
      </c>
      <c r="L3" s="192">
        <v>7.8548999999999998</v>
      </c>
      <c r="M3" s="192">
        <f>L3*0.6+K3*0.4</f>
        <v>7.5751399999999993</v>
      </c>
      <c r="N3" s="192">
        <f>L3-K3</f>
        <v>0.6993999999999998</v>
      </c>
      <c r="O3" s="192">
        <f>L3-M3</f>
        <v>0.27976000000000045</v>
      </c>
    </row>
    <row r="4" spans="1:16" s="1" customFormat="1" ht="30" customHeight="1" x14ac:dyDescent="0.2">
      <c r="A4" s="188" t="s">
        <v>148</v>
      </c>
      <c r="B4" s="189">
        <f>'TABLA 1-21'!D7</f>
        <v>2279</v>
      </c>
      <c r="C4" s="193">
        <f>'TABLA 1-21'!E7</f>
        <v>1236</v>
      </c>
      <c r="D4" s="193">
        <f>'TABLA 1-21'!F7</f>
        <v>1235</v>
      </c>
      <c r="E4" s="194">
        <f t="shared" si="0"/>
        <v>0.54190434401053089</v>
      </c>
      <c r="F4" s="193">
        <f>'TABLA 1-21'!H7</f>
        <v>1211</v>
      </c>
      <c r="G4" s="194">
        <f t="shared" si="1"/>
        <v>0.98056680161943321</v>
      </c>
      <c r="H4" s="194">
        <f t="shared" si="2"/>
        <v>0.53137340939008337</v>
      </c>
      <c r="I4" s="193">
        <f>D4-F4</f>
        <v>24</v>
      </c>
      <c r="J4" s="194">
        <f t="shared" si="3"/>
        <v>1.9433198380566803E-2</v>
      </c>
      <c r="K4" s="192">
        <v>7.2495000000000003</v>
      </c>
      <c r="L4" s="192">
        <v>7.9585999999999997</v>
      </c>
      <c r="M4" s="192">
        <f t="shared" ref="M4:M14" si="4">L4*0.6+K4*0.4</f>
        <v>7.6749600000000004</v>
      </c>
      <c r="N4" s="192">
        <f t="shared" ref="N4:N13" si="5">L4-K4</f>
        <v>0.7090999999999994</v>
      </c>
      <c r="O4" s="192">
        <f t="shared" ref="O4:O13" si="6">L4-M4</f>
        <v>0.28363999999999923</v>
      </c>
    </row>
    <row r="5" spans="1:16" s="1" customFormat="1" ht="30" customHeight="1" x14ac:dyDescent="0.2">
      <c r="A5" s="187" t="s">
        <v>149</v>
      </c>
      <c r="B5" s="193">
        <f>'TABLA 1-21'!D10</f>
        <v>739</v>
      </c>
      <c r="C5" s="193">
        <f>'TABLA 1-21'!E10</f>
        <v>400</v>
      </c>
      <c r="D5" s="193">
        <f>'TABLA 1-21'!F10</f>
        <v>398</v>
      </c>
      <c r="E5" s="194">
        <f t="shared" si="0"/>
        <v>0.53856562922868745</v>
      </c>
      <c r="F5" s="193">
        <f>'TABLA 1-21'!H10</f>
        <v>392</v>
      </c>
      <c r="G5" s="194">
        <f t="shared" si="1"/>
        <v>0.98492462311557794</v>
      </c>
      <c r="H5" s="194">
        <f t="shared" si="2"/>
        <v>0.53044654939106906</v>
      </c>
      <c r="I5" s="193">
        <f>D5-F5</f>
        <v>6</v>
      </c>
      <c r="J5" s="194">
        <f t="shared" si="3"/>
        <v>1.507537688442211E-2</v>
      </c>
      <c r="K5" s="192">
        <v>7.1741000000000001</v>
      </c>
      <c r="L5" s="192">
        <v>7.9177999999999997</v>
      </c>
      <c r="M5" s="192">
        <f t="shared" si="4"/>
        <v>7.6203200000000004</v>
      </c>
      <c r="N5" s="192">
        <f t="shared" si="5"/>
        <v>0.74369999999999958</v>
      </c>
      <c r="O5" s="192">
        <f t="shared" si="6"/>
        <v>0.2974799999999993</v>
      </c>
    </row>
    <row r="6" spans="1:16" s="1" customFormat="1" ht="30" customHeight="1" x14ac:dyDescent="0.2">
      <c r="A6" s="187" t="s">
        <v>150</v>
      </c>
      <c r="B6" s="193">
        <f>'TABLA 1-21'!D13</f>
        <v>1644</v>
      </c>
      <c r="C6" s="193">
        <f>'TABLA 1-21'!E13</f>
        <v>1006</v>
      </c>
      <c r="D6" s="193">
        <f>'TABLA 1-21'!F13</f>
        <v>1002</v>
      </c>
      <c r="E6" s="194">
        <f t="shared" si="0"/>
        <v>0.60948905109489049</v>
      </c>
      <c r="F6" s="193">
        <f>'TABLA 1-21'!H13</f>
        <v>991</v>
      </c>
      <c r="G6" s="194">
        <f t="shared" si="1"/>
        <v>0.98902195608782439</v>
      </c>
      <c r="H6" s="194">
        <f t="shared" si="2"/>
        <v>0.60279805352798055</v>
      </c>
      <c r="I6" s="193">
        <f>D6-F6</f>
        <v>11</v>
      </c>
      <c r="J6" s="194">
        <f t="shared" si="3"/>
        <v>1.0978043912175649E-2</v>
      </c>
      <c r="K6" s="192">
        <v>7.3779000000000003</v>
      </c>
      <c r="L6" s="192">
        <v>7.8310000000000004</v>
      </c>
      <c r="M6" s="192">
        <f t="shared" si="4"/>
        <v>7.6497600000000006</v>
      </c>
      <c r="N6" s="192">
        <f t="shared" si="5"/>
        <v>0.45310000000000006</v>
      </c>
      <c r="O6" s="192">
        <f t="shared" si="6"/>
        <v>0.18123999999999985</v>
      </c>
    </row>
    <row r="7" spans="1:16" s="1" customFormat="1" ht="30" customHeight="1" x14ac:dyDescent="0.2">
      <c r="A7" s="187" t="s">
        <v>151</v>
      </c>
      <c r="B7" s="193">
        <f>'TABLA 1-21'!D16</f>
        <v>922</v>
      </c>
      <c r="C7" s="193">
        <f>'TABLA 1-21'!E16</f>
        <v>601</v>
      </c>
      <c r="D7" s="193">
        <f>'TABLA 1-21'!F16</f>
        <v>598</v>
      </c>
      <c r="E7" s="194">
        <f t="shared" si="0"/>
        <v>0.64859002169197399</v>
      </c>
      <c r="F7" s="193">
        <f>'TABLA 1-21'!H16</f>
        <v>584</v>
      </c>
      <c r="G7" s="194">
        <f t="shared" si="1"/>
        <v>0.97658862876254182</v>
      </c>
      <c r="H7" s="194">
        <f t="shared" si="2"/>
        <v>0.63340563991323207</v>
      </c>
      <c r="I7" s="193">
        <f>D7-F7</f>
        <v>14</v>
      </c>
      <c r="J7" s="194">
        <f t="shared" si="3"/>
        <v>2.3411371237458192E-2</v>
      </c>
      <c r="K7" s="192">
        <v>7.0208000000000004</v>
      </c>
      <c r="L7" s="192">
        <v>7.8693</v>
      </c>
      <c r="M7" s="192">
        <f t="shared" si="4"/>
        <v>7.5298999999999996</v>
      </c>
      <c r="N7" s="192">
        <f t="shared" si="5"/>
        <v>0.84849999999999959</v>
      </c>
      <c r="O7" s="192">
        <f t="shared" si="6"/>
        <v>0.33940000000000037</v>
      </c>
    </row>
    <row r="8" spans="1:16" s="1" customFormat="1" ht="30" customHeight="1" x14ac:dyDescent="0.2">
      <c r="A8" s="188" t="s">
        <v>152</v>
      </c>
      <c r="B8" s="193">
        <f>SUM(B5:B7)</f>
        <v>3305</v>
      </c>
      <c r="C8" s="193">
        <f>SUM(C5:C7)</f>
        <v>2007</v>
      </c>
      <c r="D8" s="193">
        <f>SUM(D5:D7)</f>
        <v>1998</v>
      </c>
      <c r="E8" s="194">
        <f t="shared" si="0"/>
        <v>0.60453857791225418</v>
      </c>
      <c r="F8" s="193">
        <f>SUM(F5:F7)</f>
        <v>1967</v>
      </c>
      <c r="G8" s="194">
        <f t="shared" si="1"/>
        <v>0.98448448448448445</v>
      </c>
      <c r="H8" s="194">
        <f t="shared" si="2"/>
        <v>0.59515885022692894</v>
      </c>
      <c r="I8" s="193">
        <f>SUM(I5:I7)</f>
        <v>31</v>
      </c>
      <c r="J8" s="194">
        <f t="shared" si="3"/>
        <v>1.5515515515515516E-2</v>
      </c>
      <c r="K8" s="192">
        <f>(K5*F5+K6*F6+K7*F7)/F8</f>
        <v>7.2312624809354347</v>
      </c>
      <c r="L8" s="192">
        <f>(L5*F5+L6*F6+L7*F7)/F8</f>
        <v>7.8596694458566336</v>
      </c>
      <c r="M8" s="192">
        <f t="shared" si="4"/>
        <v>7.6083066598881537</v>
      </c>
      <c r="N8" s="192">
        <f t="shared" si="5"/>
        <v>0.62840696492119896</v>
      </c>
      <c r="O8" s="192">
        <f t="shared" si="6"/>
        <v>0.25136278596847994</v>
      </c>
    </row>
    <row r="9" spans="1:16" s="1" customFormat="1" ht="30" customHeight="1" x14ac:dyDescent="0.2">
      <c r="A9" s="187" t="s">
        <v>153</v>
      </c>
      <c r="B9" s="189">
        <f>'TABLA 1-21'!D22</f>
        <v>709</v>
      </c>
      <c r="C9" s="193">
        <f>'TABLA 1-21'!E22</f>
        <v>424</v>
      </c>
      <c r="D9" s="193">
        <f>'TABLA 1-21'!F22</f>
        <v>422</v>
      </c>
      <c r="E9" s="194">
        <f t="shared" si="0"/>
        <v>0.5952045133991537</v>
      </c>
      <c r="F9" s="193">
        <f>'TABLA 1-21'!H22</f>
        <v>418</v>
      </c>
      <c r="G9" s="194">
        <f t="shared" si="1"/>
        <v>0.99052132701421802</v>
      </c>
      <c r="H9" s="194">
        <f t="shared" si="2"/>
        <v>0.58956276445698164</v>
      </c>
      <c r="I9" s="193">
        <f>D9-F9</f>
        <v>4</v>
      </c>
      <c r="J9" s="194">
        <f t="shared" si="3"/>
        <v>9.4786729857819912E-3</v>
      </c>
      <c r="K9" s="192">
        <v>7.4619999999999997</v>
      </c>
      <c r="L9" s="192">
        <v>7.7792000000000003</v>
      </c>
      <c r="M9" s="191">
        <f t="shared" si="4"/>
        <v>7.6523199999999996</v>
      </c>
      <c r="N9" s="192">
        <f t="shared" si="5"/>
        <v>0.31720000000000059</v>
      </c>
      <c r="O9" s="192">
        <f t="shared" si="6"/>
        <v>0.12688000000000077</v>
      </c>
    </row>
    <row r="10" spans="1:16" s="1" customFormat="1" ht="30" customHeight="1" x14ac:dyDescent="0.2">
      <c r="A10" s="187" t="s">
        <v>154</v>
      </c>
      <c r="B10" s="189">
        <f>'TABLA 1-21'!D25</f>
        <v>861</v>
      </c>
      <c r="C10" s="193">
        <f>'TABLA 1-21'!E25</f>
        <v>558</v>
      </c>
      <c r="D10" s="193">
        <f>'TABLA 1-21'!F25</f>
        <v>556</v>
      </c>
      <c r="E10" s="194">
        <f t="shared" si="0"/>
        <v>0.64576074332171896</v>
      </c>
      <c r="F10" s="193">
        <f>'TABLA 1-21'!H25</f>
        <v>549</v>
      </c>
      <c r="G10" s="194">
        <f t="shared" si="1"/>
        <v>0.98741007194244601</v>
      </c>
      <c r="H10" s="194">
        <f t="shared" si="2"/>
        <v>0.6376306620209059</v>
      </c>
      <c r="I10" s="193">
        <f>D10-F10</f>
        <v>7</v>
      </c>
      <c r="J10" s="194">
        <f t="shared" si="3"/>
        <v>1.2589928057553957E-2</v>
      </c>
      <c r="K10" s="192">
        <v>7.3648999999999996</v>
      </c>
      <c r="L10" s="192">
        <v>7.8562000000000003</v>
      </c>
      <c r="M10" s="191">
        <f t="shared" si="4"/>
        <v>7.6596799999999998</v>
      </c>
      <c r="N10" s="192">
        <f t="shared" si="5"/>
        <v>0.49130000000000074</v>
      </c>
      <c r="O10" s="192">
        <f t="shared" si="6"/>
        <v>0.19652000000000047</v>
      </c>
    </row>
    <row r="11" spans="1:16" s="1" customFormat="1" ht="30" customHeight="1" x14ac:dyDescent="0.2">
      <c r="A11" s="187" t="s">
        <v>155</v>
      </c>
      <c r="B11" s="189">
        <f>'TABLA 1-21'!D28</f>
        <v>570</v>
      </c>
      <c r="C11" s="193">
        <f>'TABLA 1-21'!E28</f>
        <v>420</v>
      </c>
      <c r="D11" s="193">
        <f>'TABLA 1-21'!F28</f>
        <v>419</v>
      </c>
      <c r="E11" s="194">
        <f t="shared" si="0"/>
        <v>0.73508771929824557</v>
      </c>
      <c r="F11" s="193">
        <f>'TABLA 1-21'!H28</f>
        <v>414</v>
      </c>
      <c r="G11" s="194">
        <f t="shared" si="1"/>
        <v>0.9880668257756563</v>
      </c>
      <c r="H11" s="194">
        <f t="shared" si="2"/>
        <v>0.72631578947368425</v>
      </c>
      <c r="I11" s="193">
        <f>D11-F11</f>
        <v>5</v>
      </c>
      <c r="J11" s="194">
        <f t="shared" si="3"/>
        <v>1.1933174224343675E-2</v>
      </c>
      <c r="K11" s="192">
        <v>7.4142999999999999</v>
      </c>
      <c r="L11" s="192">
        <v>8.0998000000000001</v>
      </c>
      <c r="M11" s="191">
        <f t="shared" si="4"/>
        <v>7.8255999999999997</v>
      </c>
      <c r="N11" s="192">
        <f t="shared" si="5"/>
        <v>0.68550000000000022</v>
      </c>
      <c r="O11" s="192">
        <f t="shared" si="6"/>
        <v>0.27420000000000044</v>
      </c>
    </row>
    <row r="12" spans="1:16" s="1" customFormat="1" ht="30" customHeight="1" x14ac:dyDescent="0.2">
      <c r="A12" s="187" t="s">
        <v>156</v>
      </c>
      <c r="B12" s="189">
        <f>'TABLA 1-21'!D31</f>
        <v>2631</v>
      </c>
      <c r="C12" s="193">
        <f>'TABLA 1-21'!E31</f>
        <v>1446</v>
      </c>
      <c r="D12" s="193">
        <f>'TABLA 1-21'!F31</f>
        <v>1442</v>
      </c>
      <c r="E12" s="194">
        <f t="shared" si="0"/>
        <v>0.54808057772709995</v>
      </c>
      <c r="F12" s="193">
        <f>'TABLA 1-21'!H31</f>
        <v>1430</v>
      </c>
      <c r="G12" s="194">
        <f t="shared" si="1"/>
        <v>0.99167822468793343</v>
      </c>
      <c r="H12" s="194">
        <f t="shared" si="2"/>
        <v>0.54351957430634734</v>
      </c>
      <c r="I12" s="193">
        <f>D12-F12</f>
        <v>12</v>
      </c>
      <c r="J12" s="194">
        <f t="shared" si="3"/>
        <v>8.321775312066574E-3</v>
      </c>
      <c r="K12" s="192">
        <v>7.4539</v>
      </c>
      <c r="L12" s="192">
        <v>7.8635000000000002</v>
      </c>
      <c r="M12" s="191">
        <f t="shared" si="4"/>
        <v>7.6996599999999997</v>
      </c>
      <c r="N12" s="192">
        <f t="shared" si="5"/>
        <v>0.40960000000000019</v>
      </c>
      <c r="O12" s="192">
        <f t="shared" si="6"/>
        <v>0.16384000000000043</v>
      </c>
    </row>
    <row r="13" spans="1:16" s="1" customFormat="1" ht="30" customHeight="1" x14ac:dyDescent="0.2">
      <c r="A13" s="188" t="s">
        <v>157</v>
      </c>
      <c r="B13" s="189">
        <f>SUM(B9:B12)</f>
        <v>4771</v>
      </c>
      <c r="C13" s="193">
        <f>SUM(C9:C12)</f>
        <v>2848</v>
      </c>
      <c r="D13" s="193">
        <f>SUM(D9:D12)</f>
        <v>2839</v>
      </c>
      <c r="E13" s="194">
        <f t="shared" si="0"/>
        <v>0.59505344791448334</v>
      </c>
      <c r="F13" s="193">
        <f>SUM(F9:F12)</f>
        <v>2811</v>
      </c>
      <c r="G13" s="194">
        <f t="shared" si="1"/>
        <v>0.99013737231419519</v>
      </c>
      <c r="H13" s="194">
        <f t="shared" si="2"/>
        <v>0.58918465730454828</v>
      </c>
      <c r="I13" s="199">
        <f>SUM(I9:I12)</f>
        <v>28</v>
      </c>
      <c r="J13" s="194">
        <f t="shared" si="3"/>
        <v>9.8626276858048614E-3</v>
      </c>
      <c r="K13" s="192">
        <f>(K9*F9+K10*F10+K11*F11+K12*F12)/F13</f>
        <v>7.4318901814300951</v>
      </c>
      <c r="L13" s="192">
        <f>(L9*F9+L10*F10+L11*F11+L12*F12)/F13</f>
        <v>7.8843406616862328</v>
      </c>
      <c r="M13" s="192">
        <f t="shared" si="4"/>
        <v>7.7033604695837781</v>
      </c>
      <c r="N13" s="192">
        <f t="shared" si="5"/>
        <v>0.45245048025613777</v>
      </c>
      <c r="O13" s="192">
        <f t="shared" si="6"/>
        <v>0.18098019210245475</v>
      </c>
    </row>
    <row r="14" spans="1:16" s="1" customFormat="1" ht="30" customHeight="1" x14ac:dyDescent="0.2">
      <c r="A14" s="188" t="s">
        <v>158</v>
      </c>
      <c r="B14" s="195">
        <f>B3+B4+B8+B13</f>
        <v>12064</v>
      </c>
      <c r="C14" s="195">
        <f>C3+C4+C8+C13</f>
        <v>7219</v>
      </c>
      <c r="D14" s="195">
        <f>D3+D4+D8+D13</f>
        <v>7196</v>
      </c>
      <c r="E14" s="196">
        <f t="shared" si="0"/>
        <v>0.59648541114058351</v>
      </c>
      <c r="F14" s="195">
        <f>F3+F4+F8+F13</f>
        <v>7095</v>
      </c>
      <c r="G14" s="196">
        <f t="shared" si="1"/>
        <v>0.98596442468037804</v>
      </c>
      <c r="H14" s="196">
        <f t="shared" si="2"/>
        <v>0.58811339522546424</v>
      </c>
      <c r="I14" s="195">
        <f>I3+I4+I8+I13</f>
        <v>101</v>
      </c>
      <c r="J14" s="196">
        <f t="shared" si="3"/>
        <v>1.4035575319622013E-2</v>
      </c>
      <c r="K14" s="197">
        <f>(K3*F3+K4*F4+K8*F8+K13*F13)/F14</f>
        <v>7.302052727272728</v>
      </c>
      <c r="L14" s="197">
        <f>(L3*F3+L4*F4+L8*F8+L13*F13)/F14</f>
        <v>7.8855863847780121</v>
      </c>
      <c r="M14" s="198">
        <f t="shared" si="4"/>
        <v>7.6521729217758985</v>
      </c>
      <c r="N14" s="198">
        <f>L14-K14</f>
        <v>0.58353365750528408</v>
      </c>
      <c r="O14" s="198">
        <f>L14-M14</f>
        <v>0.23341346300211363</v>
      </c>
    </row>
    <row r="15" spans="1:16" s="32" customFormat="1" ht="24" customHeight="1" x14ac:dyDescent="0.2">
      <c r="A15" s="26"/>
      <c r="B15" s="27"/>
      <c r="C15" s="27"/>
      <c r="D15"/>
      <c r="E15"/>
      <c r="F15" s="33"/>
      <c r="G15"/>
      <c r="H15"/>
      <c r="I15" s="29"/>
      <c r="J15" s="28"/>
      <c r="K15" s="30"/>
      <c r="L15" s="30"/>
      <c r="M15" s="30"/>
      <c r="N15" s="29"/>
      <c r="O15" s="31"/>
    </row>
    <row r="16" spans="1:16" s="32" customFormat="1" ht="24" customHeight="1" x14ac:dyDescent="0.2">
      <c r="A16"/>
      <c r="B16"/>
      <c r="C16"/>
      <c r="D16"/>
      <c r="E16"/>
      <c r="F16" s="33"/>
      <c r="G16"/>
      <c r="H16"/>
      <c r="I16"/>
      <c r="J16"/>
      <c r="K16"/>
      <c r="L16"/>
      <c r="M16"/>
      <c r="N16"/>
      <c r="O16" s="31"/>
    </row>
    <row r="17" spans="1:10" s="2" customFormat="1" ht="24" customHeight="1" x14ac:dyDescent="0.2">
      <c r="A17" s="135"/>
      <c r="C17"/>
      <c r="D17"/>
      <c r="E17"/>
      <c r="F17" s="33"/>
      <c r="G17"/>
      <c r="H17"/>
      <c r="I17"/>
      <c r="J17"/>
    </row>
  </sheetData>
  <phoneticPr fontId="2" type="noConversion"/>
  <printOptions horizontalCentered="1"/>
  <pageMargins left="0" right="0" top="0.98425196850393704" bottom="0.98425196850393704" header="0" footer="0"/>
  <pageSetup paperSize="9" scale="80" orientation="landscape" r:id="rId1"/>
  <headerFooter alignWithMargins="0">
    <oddHeader>&amp;L&amp;G&amp;C&amp;"Arial,Negrita"&amp;12TABLA 8
RESULTADOS DE LA CONVOCATORIA DE JUNIO DE 2021.
CENTROS PÚBLICOS.</oddHeader>
  </headerFooter>
  <ignoredErrors>
    <ignoredError sqref="I8" formulaRange="1"/>
    <ignoredError sqref="F3:F14 E8:E14" formula="1"/>
  </ignoredError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Q14"/>
  <sheetViews>
    <sheetView view="pageLayout" zoomScaleNormal="100" workbookViewId="0">
      <selection activeCell="I8" sqref="I8"/>
    </sheetView>
  </sheetViews>
  <sheetFormatPr baseColWidth="10" defaultRowHeight="12.75" x14ac:dyDescent="0.2"/>
  <cols>
    <col min="1" max="1" width="41.7109375" customWidth="1"/>
    <col min="2" max="4" width="6.7109375" customWidth="1"/>
    <col min="5" max="5" width="8.28515625" bestFit="1" customWidth="1"/>
    <col min="6" max="6" width="6.7109375" customWidth="1"/>
    <col min="7" max="8" width="8.28515625" bestFit="1" customWidth="1"/>
    <col min="9" max="9" width="6.7109375" customWidth="1"/>
    <col min="10" max="10" width="7.7109375" bestFit="1" customWidth="1"/>
    <col min="11" max="22" width="6.7109375" customWidth="1"/>
  </cols>
  <sheetData>
    <row r="1" spans="1:17" ht="111" customHeight="1" x14ac:dyDescent="0.2">
      <c r="A1" s="435" t="s">
        <v>208</v>
      </c>
      <c r="B1" s="15" t="s">
        <v>32</v>
      </c>
      <c r="C1" s="16" t="s">
        <v>33</v>
      </c>
      <c r="D1" s="313" t="s">
        <v>34</v>
      </c>
      <c r="E1" s="17" t="s">
        <v>35</v>
      </c>
      <c r="F1" s="313" t="s">
        <v>23</v>
      </c>
      <c r="G1" s="313" t="s">
        <v>36</v>
      </c>
      <c r="H1" s="17" t="s">
        <v>37</v>
      </c>
      <c r="I1" s="17" t="s">
        <v>38</v>
      </c>
      <c r="J1" s="17" t="s">
        <v>39</v>
      </c>
      <c r="K1" s="312" t="s">
        <v>40</v>
      </c>
      <c r="L1" s="17" t="s">
        <v>192</v>
      </c>
      <c r="M1" s="312" t="s">
        <v>42</v>
      </c>
      <c r="N1" s="17" t="s">
        <v>43</v>
      </c>
      <c r="O1" s="17" t="s">
        <v>44</v>
      </c>
      <c r="P1" s="4"/>
      <c r="Q1" s="4"/>
    </row>
    <row r="2" spans="1:17" ht="12.75" customHeight="1" x14ac:dyDescent="0.2">
      <c r="A2" s="18"/>
      <c r="B2" s="19"/>
      <c r="C2" s="20"/>
      <c r="D2" s="21" t="s">
        <v>130</v>
      </c>
      <c r="E2" s="21" t="s">
        <v>130</v>
      </c>
      <c r="F2" s="21" t="s">
        <v>130</v>
      </c>
      <c r="G2" s="21" t="s">
        <v>130</v>
      </c>
      <c r="H2" s="21" t="s">
        <v>130</v>
      </c>
      <c r="I2" s="21" t="s">
        <v>130</v>
      </c>
      <c r="J2" s="21" t="s">
        <v>130</v>
      </c>
      <c r="K2" s="21" t="s">
        <v>130</v>
      </c>
      <c r="L2" s="21" t="s">
        <v>130</v>
      </c>
      <c r="M2" s="21" t="s">
        <v>130</v>
      </c>
      <c r="N2" s="21" t="s">
        <v>130</v>
      </c>
      <c r="O2" s="21" t="s">
        <v>130</v>
      </c>
    </row>
    <row r="3" spans="1:17" s="1" customFormat="1" ht="30" customHeight="1" x14ac:dyDescent="0.2">
      <c r="A3" s="25" t="s">
        <v>159</v>
      </c>
      <c r="B3" s="189">
        <f>'TABLA 1-21'!D5</f>
        <v>598</v>
      </c>
      <c r="C3" s="193">
        <f>'TABLA 1-21'!E5</f>
        <v>448</v>
      </c>
      <c r="D3" s="193">
        <f>'TABLA 1-21'!F5</f>
        <v>446</v>
      </c>
      <c r="E3" s="194">
        <f t="shared" ref="E3:E14" si="0">D3/B3</f>
        <v>0.74581939799331098</v>
      </c>
      <c r="F3" s="193">
        <f>'TABLA 1-21'!H5</f>
        <v>442</v>
      </c>
      <c r="G3" s="194">
        <f t="shared" ref="G3:G14" si="1">F3/D3</f>
        <v>0.99103139013452912</v>
      </c>
      <c r="H3" s="194">
        <f t="shared" ref="H3:H14" si="2">F3/B3</f>
        <v>0.73913043478260865</v>
      </c>
      <c r="I3" s="193">
        <f>D3-F3</f>
        <v>4</v>
      </c>
      <c r="J3" s="194">
        <f t="shared" ref="J3:J14" si="3">I3/D3</f>
        <v>8.9686098654708519E-3</v>
      </c>
      <c r="K3" s="192">
        <v>7.3788999999999998</v>
      </c>
      <c r="L3" s="192">
        <v>8.0128000000000004</v>
      </c>
      <c r="M3" s="192">
        <f>L3*0.6+K3*0.4</f>
        <v>7.7592400000000001</v>
      </c>
      <c r="N3" s="192">
        <f>L3-K3</f>
        <v>0.63390000000000057</v>
      </c>
      <c r="O3" s="192">
        <f>L3-M3</f>
        <v>0.25356000000000023</v>
      </c>
    </row>
    <row r="4" spans="1:17" s="1" customFormat="1" ht="30" customHeight="1" x14ac:dyDescent="0.2">
      <c r="A4" s="25" t="s">
        <v>160</v>
      </c>
      <c r="B4" s="189">
        <f>'TABLA 1-21'!D8</f>
        <v>717</v>
      </c>
      <c r="C4" s="193">
        <f>'TABLA 1-21'!E8</f>
        <v>614</v>
      </c>
      <c r="D4" s="193">
        <f>'TABLA 1-21'!F8</f>
        <v>614</v>
      </c>
      <c r="E4" s="194">
        <f t="shared" si="0"/>
        <v>0.85634588563458858</v>
      </c>
      <c r="F4" s="193">
        <f>'TABLA 1-21'!H8</f>
        <v>603</v>
      </c>
      <c r="G4" s="194">
        <f t="shared" si="1"/>
        <v>0.98208469055374592</v>
      </c>
      <c r="H4" s="194">
        <f t="shared" si="2"/>
        <v>0.84100418410041844</v>
      </c>
      <c r="I4" s="193">
        <f>D4-F4</f>
        <v>11</v>
      </c>
      <c r="J4" s="194">
        <f t="shared" si="3"/>
        <v>1.7915309446254073E-2</v>
      </c>
      <c r="K4" s="192">
        <v>7.0720999999999998</v>
      </c>
      <c r="L4" s="192">
        <v>8.3228000000000009</v>
      </c>
      <c r="M4" s="192">
        <f t="shared" ref="M4:M14" si="4">L4*0.6+K4*0.4</f>
        <v>7.8225200000000008</v>
      </c>
      <c r="N4" s="192">
        <f t="shared" ref="N4:N13" si="5">L4-K4</f>
        <v>1.250700000000001</v>
      </c>
      <c r="O4" s="192">
        <f t="shared" ref="O4:O13" si="6">L4-M4</f>
        <v>0.50028000000000006</v>
      </c>
    </row>
    <row r="5" spans="1:17" s="1" customFormat="1" ht="30" customHeight="1" x14ac:dyDescent="0.2">
      <c r="A5" s="22" t="s">
        <v>161</v>
      </c>
      <c r="B5" s="193">
        <f>'TABLA 1-21'!D11</f>
        <v>234</v>
      </c>
      <c r="C5" s="193">
        <f>'TABLA 1-21'!E11</f>
        <v>158</v>
      </c>
      <c r="D5" s="193">
        <f>'TABLA 1-21'!F11</f>
        <v>158</v>
      </c>
      <c r="E5" s="194">
        <f t="shared" si="0"/>
        <v>0.67521367521367526</v>
      </c>
      <c r="F5" s="193">
        <f>'TABLA 1-21'!H11</f>
        <v>157</v>
      </c>
      <c r="G5" s="194">
        <f t="shared" si="1"/>
        <v>0.99367088607594933</v>
      </c>
      <c r="H5" s="194">
        <f t="shared" si="2"/>
        <v>0.67094017094017089</v>
      </c>
      <c r="I5" s="193">
        <f>D5-F5</f>
        <v>1</v>
      </c>
      <c r="J5" s="194">
        <f t="shared" si="3"/>
        <v>6.3291139240506328E-3</v>
      </c>
      <c r="K5" s="192">
        <v>7.3475000000000001</v>
      </c>
      <c r="L5" s="192">
        <v>7.7051999999999996</v>
      </c>
      <c r="M5" s="192">
        <f t="shared" si="4"/>
        <v>7.5621199999999993</v>
      </c>
      <c r="N5" s="192">
        <f t="shared" si="5"/>
        <v>0.35769999999999946</v>
      </c>
      <c r="O5" s="192">
        <f t="shared" si="6"/>
        <v>0.14308000000000032</v>
      </c>
    </row>
    <row r="6" spans="1:17" s="1" customFormat="1" ht="30" customHeight="1" x14ac:dyDescent="0.2">
      <c r="A6" s="22" t="s">
        <v>162</v>
      </c>
      <c r="B6" s="193">
        <f>'TABLA 1-21'!D14</f>
        <v>585</v>
      </c>
      <c r="C6" s="193">
        <f>'TABLA 1-21'!E14</f>
        <v>468</v>
      </c>
      <c r="D6" s="193">
        <f>'TABLA 1-21'!F14</f>
        <v>467</v>
      </c>
      <c r="E6" s="194">
        <f t="shared" si="0"/>
        <v>0.79829059829059834</v>
      </c>
      <c r="F6" s="193">
        <f>'TABLA 1-21'!H14</f>
        <v>462</v>
      </c>
      <c r="G6" s="194">
        <f t="shared" si="1"/>
        <v>0.98929336188436834</v>
      </c>
      <c r="H6" s="194">
        <f t="shared" si="2"/>
        <v>0.78974358974358971</v>
      </c>
      <c r="I6" s="193">
        <f>D6-F6</f>
        <v>5</v>
      </c>
      <c r="J6" s="194">
        <f t="shared" si="3"/>
        <v>1.0706638115631691E-2</v>
      </c>
      <c r="K6" s="192">
        <v>7.4497</v>
      </c>
      <c r="L6" s="192">
        <v>8.1206999999999994</v>
      </c>
      <c r="M6" s="192">
        <f t="shared" si="4"/>
        <v>7.8522999999999996</v>
      </c>
      <c r="N6" s="192">
        <f t="shared" si="5"/>
        <v>0.67099999999999937</v>
      </c>
      <c r="O6" s="192">
        <f t="shared" si="6"/>
        <v>0.26839999999999975</v>
      </c>
    </row>
    <row r="7" spans="1:17" s="1" customFormat="1" ht="30" customHeight="1" x14ac:dyDescent="0.2">
      <c r="A7" s="22" t="s">
        <v>163</v>
      </c>
      <c r="B7" s="193">
        <f>'TABLA 1-21'!D17</f>
        <v>115</v>
      </c>
      <c r="C7" s="193">
        <f>'TABLA 1-21'!E17</f>
        <v>98</v>
      </c>
      <c r="D7" s="193">
        <f>'TABLA 1-21'!F17</f>
        <v>98</v>
      </c>
      <c r="E7" s="194">
        <f t="shared" si="0"/>
        <v>0.85217391304347823</v>
      </c>
      <c r="F7" s="193">
        <f>'TABLA 1-21'!H17</f>
        <v>96</v>
      </c>
      <c r="G7" s="194">
        <f t="shared" si="1"/>
        <v>0.97959183673469385</v>
      </c>
      <c r="H7" s="194">
        <f t="shared" si="2"/>
        <v>0.83478260869565213</v>
      </c>
      <c r="I7" s="193">
        <f>D7-F7</f>
        <v>2</v>
      </c>
      <c r="J7" s="194">
        <f t="shared" si="3"/>
        <v>2.0408163265306121E-2</v>
      </c>
      <c r="K7" s="192">
        <v>7.5744999999999996</v>
      </c>
      <c r="L7" s="192">
        <v>8.593</v>
      </c>
      <c r="M7" s="192">
        <f t="shared" si="4"/>
        <v>8.1856000000000009</v>
      </c>
      <c r="N7" s="192">
        <f t="shared" si="5"/>
        <v>1.0185000000000004</v>
      </c>
      <c r="O7" s="192">
        <f t="shared" si="6"/>
        <v>0.4073999999999991</v>
      </c>
    </row>
    <row r="8" spans="1:17" s="1" customFormat="1" ht="30" customHeight="1" x14ac:dyDescent="0.2">
      <c r="A8" s="25" t="s">
        <v>164</v>
      </c>
      <c r="B8" s="193">
        <f>SUM(B5:B7)</f>
        <v>934</v>
      </c>
      <c r="C8" s="193">
        <f>SUM(C5:C7)</f>
        <v>724</v>
      </c>
      <c r="D8" s="193">
        <f>SUM(D5:D7)</f>
        <v>723</v>
      </c>
      <c r="E8" s="194">
        <f t="shared" si="0"/>
        <v>0.77408993576017127</v>
      </c>
      <c r="F8" s="193">
        <f>SUM(F5:F7)</f>
        <v>715</v>
      </c>
      <c r="G8" s="194">
        <f t="shared" si="1"/>
        <v>0.98893499308437072</v>
      </c>
      <c r="H8" s="194">
        <f t="shared" si="2"/>
        <v>0.76552462526766596</v>
      </c>
      <c r="I8" s="193">
        <f>SUM(I5:I7)</f>
        <v>8</v>
      </c>
      <c r="J8" s="194">
        <f t="shared" si="3"/>
        <v>1.1065006915629323E-2</v>
      </c>
      <c r="K8" s="192">
        <f>(K5*F5+K6*F6+K7*F7)/F8</f>
        <v>7.4440152447552448</v>
      </c>
      <c r="L8" s="192">
        <f>(L5*F5+L6*F6+L7*F7)/F8</f>
        <v>8.0928780419580413</v>
      </c>
      <c r="M8" s="192">
        <f t="shared" si="4"/>
        <v>7.833332923076922</v>
      </c>
      <c r="N8" s="192">
        <f t="shared" si="5"/>
        <v>0.64886279720279649</v>
      </c>
      <c r="O8" s="192">
        <f t="shared" si="6"/>
        <v>0.25954511888111931</v>
      </c>
    </row>
    <row r="9" spans="1:17" s="1" customFormat="1" ht="30" customHeight="1" x14ac:dyDescent="0.2">
      <c r="A9" s="22" t="s">
        <v>165</v>
      </c>
      <c r="B9" s="189">
        <f>'TABLA 1-21'!D23</f>
        <v>214</v>
      </c>
      <c r="C9" s="193">
        <f>'TABLA 1-21'!E23</f>
        <v>183</v>
      </c>
      <c r="D9" s="193">
        <f>'TABLA 1-21'!F23</f>
        <v>183</v>
      </c>
      <c r="E9" s="194">
        <f t="shared" si="0"/>
        <v>0.85514018691588789</v>
      </c>
      <c r="F9" s="193">
        <f>'TABLA 1-21'!H23</f>
        <v>183</v>
      </c>
      <c r="G9" s="194">
        <f t="shared" si="1"/>
        <v>1</v>
      </c>
      <c r="H9" s="194">
        <f t="shared" si="2"/>
        <v>0.85514018691588789</v>
      </c>
      <c r="I9" s="193">
        <f>D9-F9</f>
        <v>0</v>
      </c>
      <c r="J9" s="194">
        <f t="shared" si="3"/>
        <v>0</v>
      </c>
      <c r="K9" s="192">
        <v>7.8072999999999997</v>
      </c>
      <c r="L9" s="192">
        <v>8.0410000000000004</v>
      </c>
      <c r="M9" s="191">
        <f t="shared" si="4"/>
        <v>7.9475200000000008</v>
      </c>
      <c r="N9" s="192">
        <f t="shared" si="5"/>
        <v>0.23370000000000068</v>
      </c>
      <c r="O9" s="192">
        <f t="shared" si="6"/>
        <v>9.3479999999999563E-2</v>
      </c>
    </row>
    <row r="10" spans="1:17" s="1" customFormat="1" ht="30" customHeight="1" x14ac:dyDescent="0.2">
      <c r="A10" s="22" t="s">
        <v>166</v>
      </c>
      <c r="B10" s="189">
        <f>'TABLA 1-21'!D26</f>
        <v>161</v>
      </c>
      <c r="C10" s="193">
        <f>'TABLA 1-21'!E26</f>
        <v>145</v>
      </c>
      <c r="D10" s="193">
        <f>'TABLA 1-21'!F26</f>
        <v>145</v>
      </c>
      <c r="E10" s="194">
        <f t="shared" si="0"/>
        <v>0.90062111801242239</v>
      </c>
      <c r="F10" s="193">
        <f>'TABLA 1-21'!H26</f>
        <v>144</v>
      </c>
      <c r="G10" s="194">
        <f t="shared" si="1"/>
        <v>0.99310344827586206</v>
      </c>
      <c r="H10" s="194">
        <f t="shared" si="2"/>
        <v>0.89440993788819878</v>
      </c>
      <c r="I10" s="193">
        <f>D10-F10</f>
        <v>1</v>
      </c>
      <c r="J10" s="194">
        <f t="shared" si="3"/>
        <v>6.8965517241379309E-3</v>
      </c>
      <c r="K10" s="192">
        <v>7.6139000000000001</v>
      </c>
      <c r="L10" s="192">
        <v>8.3579000000000008</v>
      </c>
      <c r="M10" s="191">
        <f t="shared" si="4"/>
        <v>8.0603000000000016</v>
      </c>
      <c r="N10" s="192">
        <f t="shared" si="5"/>
        <v>0.74400000000000066</v>
      </c>
      <c r="O10" s="192">
        <f t="shared" si="6"/>
        <v>0.2975999999999992</v>
      </c>
    </row>
    <row r="11" spans="1:17" s="1" customFormat="1" ht="30" customHeight="1" x14ac:dyDescent="0.2">
      <c r="A11" s="22" t="s">
        <v>167</v>
      </c>
      <c r="B11" s="189">
        <f>'TABLA 1-21'!D29</f>
        <v>26</v>
      </c>
      <c r="C11" s="193">
        <f>'TABLA 1-21'!E29</f>
        <v>22</v>
      </c>
      <c r="D11" s="193">
        <f>'TABLA 1-21'!F29</f>
        <v>22</v>
      </c>
      <c r="E11" s="194">
        <f t="shared" si="0"/>
        <v>0.84615384615384615</v>
      </c>
      <c r="F11" s="193">
        <f>'TABLA 1-21'!H29</f>
        <v>21</v>
      </c>
      <c r="G11" s="194">
        <f t="shared" si="1"/>
        <v>0.95454545454545459</v>
      </c>
      <c r="H11" s="194">
        <f t="shared" si="2"/>
        <v>0.80769230769230771</v>
      </c>
      <c r="I11" s="193">
        <f>D11-F11</f>
        <v>1</v>
      </c>
      <c r="J11" s="194">
        <f t="shared" si="3"/>
        <v>4.5454545454545456E-2</v>
      </c>
      <c r="K11" s="192">
        <v>7.9231999999999996</v>
      </c>
      <c r="L11" s="192">
        <v>8.8176000000000005</v>
      </c>
      <c r="M11" s="191">
        <f t="shared" si="4"/>
        <v>8.4598399999999998</v>
      </c>
      <c r="N11" s="192">
        <f t="shared" si="5"/>
        <v>0.89440000000000097</v>
      </c>
      <c r="O11" s="192">
        <f t="shared" si="6"/>
        <v>0.35776000000000074</v>
      </c>
    </row>
    <row r="12" spans="1:17" s="1" customFormat="1" ht="30" customHeight="1" x14ac:dyDescent="0.2">
      <c r="A12" s="22" t="s">
        <v>168</v>
      </c>
      <c r="B12" s="189">
        <f>'TABLA 1-21'!D32</f>
        <v>1148</v>
      </c>
      <c r="C12" s="193">
        <f>'TABLA 1-21'!E32</f>
        <v>935</v>
      </c>
      <c r="D12" s="193">
        <f>'TABLA 1-21'!F32</f>
        <v>934</v>
      </c>
      <c r="E12" s="194">
        <f t="shared" si="0"/>
        <v>0.81358885017421601</v>
      </c>
      <c r="F12" s="193">
        <f>'TABLA 1-21'!H32</f>
        <v>931</v>
      </c>
      <c r="G12" s="194">
        <f t="shared" si="1"/>
        <v>0.99678800856531047</v>
      </c>
      <c r="H12" s="194">
        <f t="shared" si="2"/>
        <v>0.81097560975609762</v>
      </c>
      <c r="I12" s="193">
        <f>D12-F12</f>
        <v>3</v>
      </c>
      <c r="J12" s="194">
        <f t="shared" si="3"/>
        <v>3.2119914346895075E-3</v>
      </c>
      <c r="K12" s="192">
        <v>7.7592999999999996</v>
      </c>
      <c r="L12" s="192">
        <v>8.0950000000000006</v>
      </c>
      <c r="M12" s="191">
        <f t="shared" si="4"/>
        <v>7.9607200000000002</v>
      </c>
      <c r="N12" s="192">
        <f t="shared" si="5"/>
        <v>0.335700000000001</v>
      </c>
      <c r="O12" s="192">
        <f t="shared" si="6"/>
        <v>0.1342800000000004</v>
      </c>
    </row>
    <row r="13" spans="1:17" s="1" customFormat="1" ht="30" customHeight="1" x14ac:dyDescent="0.2">
      <c r="A13" s="25" t="s">
        <v>169</v>
      </c>
      <c r="B13" s="189">
        <f>SUM(B9:B12)</f>
        <v>1549</v>
      </c>
      <c r="C13" s="193">
        <f>SUM(C9:C12)</f>
        <v>1285</v>
      </c>
      <c r="D13" s="193">
        <f>SUM(D9:D12)</f>
        <v>1284</v>
      </c>
      <c r="E13" s="194">
        <f t="shared" si="0"/>
        <v>0.82892188508715303</v>
      </c>
      <c r="F13" s="193">
        <f>SUM(F9:F12)</f>
        <v>1279</v>
      </c>
      <c r="G13" s="194">
        <f t="shared" si="1"/>
        <v>0.99610591900311529</v>
      </c>
      <c r="H13" s="194">
        <f t="shared" si="2"/>
        <v>0.82569399612653327</v>
      </c>
      <c r="I13" s="199">
        <f>SUM(I9:I12)</f>
        <v>5</v>
      </c>
      <c r="J13" s="194">
        <f t="shared" si="3"/>
        <v>3.8940809968847352E-3</v>
      </c>
      <c r="K13" s="192">
        <f>(K9*F9+K10*F10+K11*F11+K12*F12)/F13</f>
        <v>7.7524886630179832</v>
      </c>
      <c r="L13" s="192">
        <f>(L9*F9+L10*F10+L11*F11+L12*F12)/F13</f>
        <v>8.1287374511336985</v>
      </c>
      <c r="M13" s="192">
        <f t="shared" si="4"/>
        <v>7.978237935887412</v>
      </c>
      <c r="N13" s="192">
        <f t="shared" si="5"/>
        <v>0.37624878811571527</v>
      </c>
      <c r="O13" s="192">
        <f t="shared" si="6"/>
        <v>0.15049951524628646</v>
      </c>
    </row>
    <row r="14" spans="1:17" s="1" customFormat="1" ht="30" customHeight="1" x14ac:dyDescent="0.2">
      <c r="A14" s="25" t="s">
        <v>170</v>
      </c>
      <c r="B14" s="195">
        <f>B3+B4+B8+B13</f>
        <v>3798</v>
      </c>
      <c r="C14" s="195">
        <f>C3+C4+C8+C13</f>
        <v>3071</v>
      </c>
      <c r="D14" s="195">
        <f>D3+D4+D8+D13</f>
        <v>3067</v>
      </c>
      <c r="E14" s="196">
        <f t="shared" si="0"/>
        <v>0.80753027909426012</v>
      </c>
      <c r="F14" s="195">
        <f>F3+F4+F8+F13</f>
        <v>3039</v>
      </c>
      <c r="G14" s="196">
        <f t="shared" si="1"/>
        <v>0.99087055754809261</v>
      </c>
      <c r="H14" s="196">
        <f t="shared" si="2"/>
        <v>0.80015797788309639</v>
      </c>
      <c r="I14" s="195">
        <f>I3+I4+I8+I13</f>
        <v>28</v>
      </c>
      <c r="J14" s="196">
        <f t="shared" si="3"/>
        <v>9.1294424519074019E-3</v>
      </c>
      <c r="K14" s="197">
        <f>(K3*F3+K4*F4+K8*F8+K13*F13)/F14</f>
        <v>7.4905738729845339</v>
      </c>
      <c r="L14" s="197">
        <f>(L3*F3+L4*F4+L8*F8+L13*F13)/F14</f>
        <v>8.1419443896018429</v>
      </c>
      <c r="M14" s="198">
        <f t="shared" si="4"/>
        <v>7.8813961829549193</v>
      </c>
      <c r="N14" s="198">
        <f>L14-K14</f>
        <v>0.65137051661730894</v>
      </c>
      <c r="O14" s="198">
        <f>L14-M14</f>
        <v>0.26054820664692357</v>
      </c>
    </row>
  </sheetData>
  <phoneticPr fontId="2" type="noConversion"/>
  <printOptions horizontalCentered="1"/>
  <pageMargins left="0" right="0" top="0.98425196850393704" bottom="0.98425196850393704" header="0" footer="0"/>
  <pageSetup paperSize="9" scale="80" orientation="landscape" r:id="rId1"/>
  <headerFooter alignWithMargins="0">
    <oddHeader>&amp;L&amp;G&amp;C&amp;"Arial,Negrita"&amp;12TABLA 9
RESULTADOS DE LA CONVOCATORIA DE JUNIO 2021.
CENTROS PRIVADOS.</oddHeader>
  </headerFooter>
  <ignoredErrors>
    <ignoredError sqref="E3:F14 I8" formula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Q8"/>
  <sheetViews>
    <sheetView view="pageLayout" zoomScaleNormal="100" workbookViewId="0">
      <selection activeCell="B3" sqref="B3"/>
    </sheetView>
  </sheetViews>
  <sheetFormatPr baseColWidth="10" defaultRowHeight="12" x14ac:dyDescent="0.2"/>
  <cols>
    <col min="1" max="1" width="13.5703125" style="4" customWidth="1"/>
    <col min="2" max="13" width="6.42578125" style="4" customWidth="1"/>
    <col min="14" max="14" width="6.5703125" style="4" customWidth="1"/>
    <col min="15" max="15" width="7" style="4" customWidth="1"/>
    <col min="16" max="16" width="6.85546875" style="4" customWidth="1"/>
    <col min="17" max="43" width="11.42578125" style="327"/>
    <col min="44" max="16384" width="11.42578125" style="4"/>
  </cols>
  <sheetData>
    <row r="1" spans="1:16" ht="27" customHeight="1" thickBot="1" x14ac:dyDescent="0.25">
      <c r="A1" s="3" t="s">
        <v>24</v>
      </c>
      <c r="B1" s="587" t="s">
        <v>173</v>
      </c>
      <c r="C1" s="588"/>
      <c r="D1" s="589"/>
      <c r="E1" s="587" t="s">
        <v>193</v>
      </c>
      <c r="F1" s="588"/>
      <c r="G1" s="589"/>
      <c r="H1" s="587" t="s">
        <v>197</v>
      </c>
      <c r="I1" s="588"/>
      <c r="J1" s="589"/>
      <c r="K1" s="587" t="s">
        <v>200</v>
      </c>
      <c r="L1" s="588"/>
      <c r="M1" s="589"/>
      <c r="N1" s="587" t="s">
        <v>213</v>
      </c>
      <c r="O1" s="588"/>
      <c r="P1" s="589"/>
    </row>
    <row r="2" spans="1:16" ht="27" customHeight="1" thickBot="1" x14ac:dyDescent="0.25">
      <c r="A2" s="5" t="s">
        <v>25</v>
      </c>
      <c r="B2" s="584">
        <v>16421</v>
      </c>
      <c r="C2" s="585"/>
      <c r="D2" s="586"/>
      <c r="E2" s="584">
        <v>16531</v>
      </c>
      <c r="F2" s="585"/>
      <c r="G2" s="586"/>
      <c r="H2" s="584">
        <v>16036</v>
      </c>
      <c r="I2" s="585"/>
      <c r="J2" s="586"/>
      <c r="K2" s="584">
        <v>15243</v>
      </c>
      <c r="L2" s="585"/>
      <c r="M2" s="586"/>
      <c r="N2" s="584">
        <f>'TABLA 1-21'!D39</f>
        <v>15862</v>
      </c>
      <c r="O2" s="585"/>
      <c r="P2" s="586"/>
    </row>
    <row r="3" spans="1:16" s="327" customFormat="1" ht="27" customHeight="1" thickBot="1" x14ac:dyDescent="0.25">
      <c r="A3" s="6" t="s">
        <v>128</v>
      </c>
      <c r="B3" s="281" t="s">
        <v>0</v>
      </c>
      <c r="C3" s="282" t="s">
        <v>26</v>
      </c>
      <c r="D3" s="283" t="s">
        <v>1</v>
      </c>
      <c r="E3" s="281" t="s">
        <v>0</v>
      </c>
      <c r="F3" s="282" t="s">
        <v>198</v>
      </c>
      <c r="G3" s="283" t="s">
        <v>1</v>
      </c>
      <c r="H3" s="281" t="s">
        <v>0</v>
      </c>
      <c r="I3" s="282" t="s">
        <v>198</v>
      </c>
      <c r="J3" s="283" t="s">
        <v>1</v>
      </c>
      <c r="K3" s="438" t="s">
        <v>0</v>
      </c>
      <c r="L3" s="438" t="s">
        <v>26</v>
      </c>
      <c r="M3" s="438" t="s">
        <v>1</v>
      </c>
      <c r="N3" s="281" t="s">
        <v>0</v>
      </c>
      <c r="O3" s="282" t="s">
        <v>198</v>
      </c>
      <c r="P3" s="283" t="s">
        <v>1</v>
      </c>
    </row>
    <row r="4" spans="1:16" s="327" customFormat="1" ht="30" customHeight="1" thickBot="1" x14ac:dyDescent="0.25">
      <c r="A4" s="186" t="s">
        <v>27</v>
      </c>
      <c r="B4" s="7">
        <v>8855</v>
      </c>
      <c r="C4" s="8">
        <v>1647</v>
      </c>
      <c r="D4" s="9">
        <v>10502</v>
      </c>
      <c r="E4" s="7">
        <v>9420</v>
      </c>
      <c r="F4" s="8">
        <v>2014</v>
      </c>
      <c r="G4" s="9">
        <v>11434</v>
      </c>
      <c r="H4" s="7">
        <v>9420</v>
      </c>
      <c r="I4" s="8">
        <v>2014</v>
      </c>
      <c r="J4" s="9">
        <v>11434</v>
      </c>
      <c r="K4" s="439">
        <v>11559</v>
      </c>
      <c r="L4" s="439">
        <v>732</v>
      </c>
      <c r="M4" s="439">
        <v>12291</v>
      </c>
      <c r="N4" s="7">
        <f>'TABLA 1-21'!F39</f>
        <v>10263</v>
      </c>
      <c r="O4" s="8">
        <f>'TABLA 3-21'!F39</f>
        <v>1556</v>
      </c>
      <c r="P4" s="9">
        <f>N4+O4</f>
        <v>11819</v>
      </c>
    </row>
    <row r="5" spans="1:16" s="327" customFormat="1" ht="30" customHeight="1" thickBot="1" x14ac:dyDescent="0.25">
      <c r="A5" s="186" t="s">
        <v>28</v>
      </c>
      <c r="B5" s="7">
        <v>8279</v>
      </c>
      <c r="C5" s="8">
        <v>1244</v>
      </c>
      <c r="D5" s="9">
        <v>9523</v>
      </c>
      <c r="E5" s="7">
        <v>9078</v>
      </c>
      <c r="F5" s="8">
        <v>1703</v>
      </c>
      <c r="G5" s="9">
        <v>10781</v>
      </c>
      <c r="H5" s="7">
        <v>9078</v>
      </c>
      <c r="I5" s="8">
        <v>1703</v>
      </c>
      <c r="J5" s="9">
        <v>10781</v>
      </c>
      <c r="K5" s="439">
        <v>10994</v>
      </c>
      <c r="L5" s="439">
        <v>608</v>
      </c>
      <c r="M5" s="439">
        <v>11602</v>
      </c>
      <c r="N5" s="7">
        <f>'TABLA 1-21'!H39</f>
        <v>10134</v>
      </c>
      <c r="O5" s="8">
        <f>'TABLA 3-21'!H39</f>
        <v>1394</v>
      </c>
      <c r="P5" s="9">
        <f>N5+O5</f>
        <v>11528</v>
      </c>
    </row>
    <row r="6" spans="1:16" s="327" customFormat="1" ht="30" customHeight="1" thickBot="1" x14ac:dyDescent="0.25">
      <c r="A6" s="186" t="s">
        <v>29</v>
      </c>
      <c r="B6" s="10">
        <v>53.924852323244622</v>
      </c>
      <c r="C6" s="11">
        <v>10.029839839230254</v>
      </c>
      <c r="D6" s="13">
        <v>63.954692162474878</v>
      </c>
      <c r="E6" s="10">
        <v>56.983848527009862</v>
      </c>
      <c r="F6" s="11">
        <v>12.18317101203799</v>
      </c>
      <c r="G6" s="13">
        <v>69.167019539047843</v>
      </c>
      <c r="H6" s="10">
        <v>56.983848527009862</v>
      </c>
      <c r="I6" s="11">
        <v>12.18317101203799</v>
      </c>
      <c r="J6" s="13">
        <v>69.167019539047843</v>
      </c>
      <c r="K6" s="440">
        <v>75.831529226530208</v>
      </c>
      <c r="L6" s="440">
        <v>4.8022042904939974</v>
      </c>
      <c r="M6" s="440">
        <v>80.633733517024211</v>
      </c>
      <c r="N6" s="10">
        <f>N4/N2*100</f>
        <v>64.701803051317626</v>
      </c>
      <c r="O6" s="11">
        <f>O4/N2*100</f>
        <v>9.8096078678602954</v>
      </c>
      <c r="P6" s="13">
        <f>P4/N2*100</f>
        <v>74.511410919177905</v>
      </c>
    </row>
    <row r="7" spans="1:16" s="327" customFormat="1" ht="30" customHeight="1" thickBot="1" x14ac:dyDescent="0.25">
      <c r="A7" s="186" t="s">
        <v>30</v>
      </c>
      <c r="B7" s="10">
        <v>93.495200451722198</v>
      </c>
      <c r="C7" s="11">
        <v>75.531268973891926</v>
      </c>
      <c r="D7" s="13">
        <v>90.677966101694921</v>
      </c>
      <c r="E7" s="10">
        <v>96.369426751592357</v>
      </c>
      <c r="F7" s="11">
        <v>84.558093346573983</v>
      </c>
      <c r="G7" s="13">
        <v>94.288962742697223</v>
      </c>
      <c r="H7" s="10">
        <v>96.369426751592357</v>
      </c>
      <c r="I7" s="11">
        <v>84.558093346573983</v>
      </c>
      <c r="J7" s="13">
        <v>94.288962742697223</v>
      </c>
      <c r="K7" s="440">
        <v>95.112033912968258</v>
      </c>
      <c r="L7" s="440">
        <v>83.060109289617486</v>
      </c>
      <c r="M7" s="440">
        <v>94.394272231714254</v>
      </c>
      <c r="N7" s="10">
        <f>N5/N4*100</f>
        <v>98.743057585501319</v>
      </c>
      <c r="O7" s="11">
        <f>O5/O4*100</f>
        <v>89.588688946015424</v>
      </c>
      <c r="P7" s="13">
        <f>P5/P4*100</f>
        <v>97.53786276334715</v>
      </c>
    </row>
    <row r="8" spans="1:16" s="327" customFormat="1" ht="30" customHeight="1" x14ac:dyDescent="0.2">
      <c r="A8" s="186" t="s">
        <v>31</v>
      </c>
      <c r="B8" s="12">
        <v>50.417148772912732</v>
      </c>
      <c r="C8" s="12">
        <v>7.5756653066195723</v>
      </c>
      <c r="D8" s="14">
        <v>57.992814079532309</v>
      </c>
      <c r="E8" s="12">
        <v>54.915008166475111</v>
      </c>
      <c r="F8" s="12">
        <v>10.301857116931826</v>
      </c>
      <c r="G8" s="14">
        <v>65.216865283406932</v>
      </c>
      <c r="H8" s="12">
        <v>54.915008166475111</v>
      </c>
      <c r="I8" s="12">
        <v>10.301857116931826</v>
      </c>
      <c r="J8" s="14">
        <v>65.216865283406932</v>
      </c>
      <c r="K8" s="441">
        <v>72.124909794659843</v>
      </c>
      <c r="L8" s="441">
        <v>3.9887161319950142</v>
      </c>
      <c r="M8" s="441">
        <v>76.113625926654862</v>
      </c>
      <c r="N8" s="12">
        <f>N5/N2*100</f>
        <v>63.888538645820205</v>
      </c>
      <c r="O8" s="12">
        <f>O5/N2*100</f>
        <v>8.7882990795612148</v>
      </c>
      <c r="P8" s="14">
        <f>P5/N2*100</f>
        <v>72.676837725381418</v>
      </c>
    </row>
  </sheetData>
  <mergeCells count="10">
    <mergeCell ref="B2:D2"/>
    <mergeCell ref="E2:G2"/>
    <mergeCell ref="H2:J2"/>
    <mergeCell ref="N2:P2"/>
    <mergeCell ref="B1:D1"/>
    <mergeCell ref="E1:G1"/>
    <mergeCell ref="H1:J1"/>
    <mergeCell ref="N1:P1"/>
    <mergeCell ref="K1:M1"/>
    <mergeCell ref="K2:M2"/>
  </mergeCells>
  <printOptions horizontalCentered="1"/>
  <pageMargins left="0" right="0" top="0.98425196850393704" bottom="0.98425196850393704" header="0" footer="0"/>
  <pageSetup paperSize="9" fitToHeight="0" orientation="landscape" r:id="rId1"/>
  <headerFooter alignWithMargins="0">
    <oddHeader>&amp;L&amp;G&amp;C&amp;"Arial,Negrita"&amp;12TABLA 10
EVOLUCIÓN DEL Nº LOS ALUMNOS MATRICULADOS 
EN BACHILLERATO Y PRESENTADOS EN LA EBAU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Layout" topLeftCell="A31" zoomScaleNormal="100" workbookViewId="0">
      <selection activeCell="M8" sqref="M8"/>
    </sheetView>
  </sheetViews>
  <sheetFormatPr baseColWidth="10" defaultRowHeight="12.75" x14ac:dyDescent="0.2"/>
  <cols>
    <col min="1" max="1" width="32" customWidth="1"/>
    <col min="2" max="4" width="10.7109375" customWidth="1"/>
  </cols>
  <sheetData>
    <row r="1" spans="1:4" ht="13.5" thickBot="1" x14ac:dyDescent="0.25">
      <c r="A1" s="1" t="s">
        <v>125</v>
      </c>
    </row>
    <row r="2" spans="1:4" ht="13.5" thickBot="1" x14ac:dyDescent="0.25">
      <c r="B2" s="328" t="s">
        <v>201</v>
      </c>
      <c r="C2" s="328" t="s">
        <v>214</v>
      </c>
      <c r="D2" s="76" t="s">
        <v>78</v>
      </c>
    </row>
    <row r="3" spans="1:4" x14ac:dyDescent="0.2">
      <c r="A3" s="593" t="s">
        <v>79</v>
      </c>
      <c r="B3" s="607">
        <v>15243</v>
      </c>
      <c r="C3" s="609">
        <f>'TABLA 1-21'!D39</f>
        <v>15862</v>
      </c>
      <c r="D3" s="610">
        <f>C3-B3</f>
        <v>619</v>
      </c>
    </row>
    <row r="4" spans="1:4" x14ac:dyDescent="0.2">
      <c r="A4" s="594"/>
      <c r="B4" s="608"/>
      <c r="C4" s="594"/>
      <c r="D4" s="611"/>
    </row>
    <row r="5" spans="1:4" x14ac:dyDescent="0.2">
      <c r="A5" s="593" t="s">
        <v>80</v>
      </c>
      <c r="B5" s="612">
        <v>0.75831529226530214</v>
      </c>
      <c r="C5" s="606">
        <f>'TABLA 1-21'!G39</f>
        <v>0.64701803051317619</v>
      </c>
      <c r="D5" s="606">
        <f>C5-B5</f>
        <v>-0.11129726175212595</v>
      </c>
    </row>
    <row r="6" spans="1:4" x14ac:dyDescent="0.2">
      <c r="A6" s="594"/>
      <c r="B6" s="613"/>
      <c r="C6" s="594"/>
      <c r="D6" s="594"/>
    </row>
    <row r="7" spans="1:4" x14ac:dyDescent="0.2">
      <c r="A7" s="593" t="s">
        <v>183</v>
      </c>
      <c r="B7" s="603">
        <v>0.95112033912968252</v>
      </c>
      <c r="C7" s="605">
        <f>'TABLA 1-21'!I39</f>
        <v>0.98743057585501315</v>
      </c>
      <c r="D7" s="606">
        <f>C7-B7</f>
        <v>3.6310236725330625E-2</v>
      </c>
    </row>
    <row r="8" spans="1:4" x14ac:dyDescent="0.2">
      <c r="A8" s="594"/>
      <c r="B8" s="604"/>
      <c r="C8" s="598"/>
      <c r="D8" s="594"/>
    </row>
    <row r="9" spans="1:4" x14ac:dyDescent="0.2">
      <c r="A9" s="593" t="s">
        <v>81</v>
      </c>
      <c r="B9" s="603">
        <v>0.72124909794659842</v>
      </c>
      <c r="C9" s="605">
        <f>'TABLA 1-21'!J39</f>
        <v>0.63888538645820203</v>
      </c>
      <c r="D9" s="606">
        <f>C9-B9</f>
        <v>-8.2363711488396385E-2</v>
      </c>
    </row>
    <row r="10" spans="1:4" x14ac:dyDescent="0.2">
      <c r="A10" s="594"/>
      <c r="B10" s="604"/>
      <c r="C10" s="598"/>
      <c r="D10" s="594"/>
    </row>
    <row r="11" spans="1:4" x14ac:dyDescent="0.2">
      <c r="A11" s="593" t="s">
        <v>82</v>
      </c>
      <c r="B11" s="601">
        <v>6.9830076540613062</v>
      </c>
      <c r="C11" s="599">
        <f>'TABLA 7-21'!K14</f>
        <v>7.3585867475823958</v>
      </c>
      <c r="D11" s="599">
        <f>C11-B11</f>
        <v>0.37557909352108965</v>
      </c>
    </row>
    <row r="12" spans="1:4" x14ac:dyDescent="0.2">
      <c r="A12" s="594"/>
      <c r="B12" s="602"/>
      <c r="C12" s="598"/>
      <c r="D12" s="598"/>
    </row>
    <row r="13" spans="1:4" x14ac:dyDescent="0.2">
      <c r="A13" s="593" t="s">
        <v>83</v>
      </c>
      <c r="B13" s="601">
        <v>7.6055412202575763</v>
      </c>
      <c r="C13" s="599">
        <f>'TABLA 7-21'!L14</f>
        <v>7.9623832206238667</v>
      </c>
      <c r="D13" s="599">
        <f>C13-B13</f>
        <v>0.35684200036629043</v>
      </c>
    </row>
    <row r="14" spans="1:4" x14ac:dyDescent="0.2">
      <c r="A14" s="594"/>
      <c r="B14" s="602"/>
      <c r="C14" s="598"/>
      <c r="D14" s="598"/>
    </row>
    <row r="15" spans="1:4" x14ac:dyDescent="0.2">
      <c r="A15" s="593" t="s">
        <v>84</v>
      </c>
      <c r="B15" s="595">
        <v>0.62253356619627009</v>
      </c>
      <c r="C15" s="597">
        <f>'TABLA 7-21'!N14</f>
        <v>0.60379647304147088</v>
      </c>
      <c r="D15" s="599">
        <f>C15-B15</f>
        <v>-1.8737093154799211E-2</v>
      </c>
    </row>
    <row r="16" spans="1:4" x14ac:dyDescent="0.2">
      <c r="A16" s="594"/>
      <c r="B16" s="596"/>
      <c r="C16" s="598"/>
      <c r="D16" s="598"/>
    </row>
    <row r="17" spans="1:6" x14ac:dyDescent="0.2">
      <c r="A17" s="593" t="s">
        <v>85</v>
      </c>
      <c r="B17" s="601">
        <v>7.3565277937790681</v>
      </c>
      <c r="C17" s="599">
        <f>'TABLA 7-21'!M14</f>
        <v>7.7208646314072782</v>
      </c>
      <c r="D17" s="599">
        <f>C17-B17</f>
        <v>0.36433683762821012</v>
      </c>
    </row>
    <row r="18" spans="1:6" x14ac:dyDescent="0.2">
      <c r="A18" s="594"/>
      <c r="B18" s="602"/>
      <c r="C18" s="598"/>
      <c r="D18" s="598"/>
    </row>
    <row r="19" spans="1:6" x14ac:dyDescent="0.2">
      <c r="A19" s="593" t="s">
        <v>86</v>
      </c>
      <c r="B19" s="595">
        <v>0.24901342647850822</v>
      </c>
      <c r="C19" s="597">
        <f>C13-C17</f>
        <v>0.24151858921658853</v>
      </c>
      <c r="D19" s="599">
        <f>C19-B19</f>
        <v>-7.4948372619196846E-3</v>
      </c>
    </row>
    <row r="20" spans="1:6" x14ac:dyDescent="0.2">
      <c r="A20" s="594"/>
      <c r="B20" s="596"/>
      <c r="C20" s="598"/>
      <c r="D20" s="598"/>
    </row>
    <row r="21" spans="1:6" x14ac:dyDescent="0.2">
      <c r="B21" s="77"/>
      <c r="C21" s="77"/>
      <c r="D21" s="77"/>
      <c r="E21" s="77"/>
    </row>
    <row r="22" spans="1:6" x14ac:dyDescent="0.2">
      <c r="B22" s="77"/>
      <c r="C22" s="77"/>
      <c r="D22" s="77"/>
      <c r="E22" s="77"/>
    </row>
    <row r="23" spans="1:6" x14ac:dyDescent="0.2">
      <c r="B23" s="77"/>
      <c r="C23" s="77"/>
      <c r="D23" s="77"/>
      <c r="E23" s="77"/>
    </row>
    <row r="24" spans="1:6" x14ac:dyDescent="0.2">
      <c r="B24" s="77"/>
      <c r="C24" s="77"/>
      <c r="D24" s="77"/>
      <c r="E24" s="77"/>
    </row>
    <row r="25" spans="1:6" x14ac:dyDescent="0.2">
      <c r="A25" t="s">
        <v>129</v>
      </c>
      <c r="B25" s="77"/>
      <c r="C25" s="77"/>
      <c r="D25" s="77"/>
    </row>
    <row r="26" spans="1:6" x14ac:dyDescent="0.2">
      <c r="A26" s="383" t="s">
        <v>215</v>
      </c>
      <c r="B26" s="77"/>
      <c r="C26" s="77"/>
      <c r="D26" s="77"/>
    </row>
    <row r="27" spans="1:6" x14ac:dyDescent="0.2">
      <c r="B27" s="77"/>
      <c r="C27" s="77"/>
      <c r="D27" s="77"/>
    </row>
    <row r="28" spans="1:6" ht="13.5" thickBot="1" x14ac:dyDescent="0.25">
      <c r="B28" s="77"/>
      <c r="C28" s="77"/>
      <c r="D28" s="77"/>
    </row>
    <row r="29" spans="1:6" ht="39" thickBot="1" x14ac:dyDescent="0.25">
      <c r="B29" s="201" t="s">
        <v>87</v>
      </c>
      <c r="C29" s="202" t="s">
        <v>88</v>
      </c>
      <c r="D29" s="202" t="s">
        <v>89</v>
      </c>
      <c r="E29" s="202" t="s">
        <v>194</v>
      </c>
      <c r="F29" s="429" t="s">
        <v>195</v>
      </c>
    </row>
    <row r="30" spans="1:6" ht="15" x14ac:dyDescent="0.2">
      <c r="A30" s="78" t="s">
        <v>126</v>
      </c>
      <c r="B30" s="600"/>
      <c r="C30" s="590"/>
      <c r="D30" s="590"/>
      <c r="E30" s="590"/>
      <c r="F30" s="590"/>
    </row>
    <row r="31" spans="1:6" ht="15.75" x14ac:dyDescent="0.25">
      <c r="A31" s="80" t="s">
        <v>184</v>
      </c>
      <c r="B31" s="591"/>
      <c r="C31" s="591"/>
      <c r="D31" s="591"/>
      <c r="E31" s="591"/>
      <c r="F31" s="591"/>
    </row>
    <row r="32" spans="1:6" x14ac:dyDescent="0.2">
      <c r="A32" s="79" t="s">
        <v>90</v>
      </c>
      <c r="B32" s="592"/>
      <c r="C32" s="592"/>
      <c r="D32" s="592"/>
      <c r="E32" s="592"/>
      <c r="F32" s="592"/>
    </row>
    <row r="33" spans="1:6" x14ac:dyDescent="0.2">
      <c r="A33" s="352" t="s">
        <v>202</v>
      </c>
      <c r="B33" s="83">
        <f>B11</f>
        <v>6.9830076540613062</v>
      </c>
      <c r="C33" s="83">
        <f>B13</f>
        <v>7.6055412202575763</v>
      </c>
      <c r="D33" s="83">
        <f>B17</f>
        <v>7.3565277937790681</v>
      </c>
      <c r="E33" s="83">
        <f>B15</f>
        <v>0.62253356619627009</v>
      </c>
      <c r="F33" s="83">
        <f>B19</f>
        <v>0.24901342647850822</v>
      </c>
    </row>
    <row r="34" spans="1:6" x14ac:dyDescent="0.2">
      <c r="A34" s="352" t="s">
        <v>216</v>
      </c>
      <c r="B34" s="83">
        <f>C11</f>
        <v>7.3585867475823958</v>
      </c>
      <c r="C34" s="83">
        <f>C13</f>
        <v>7.9623832206238667</v>
      </c>
      <c r="D34" s="83">
        <f>C17</f>
        <v>7.7208646314072782</v>
      </c>
      <c r="E34" s="83">
        <f>C34-B34</f>
        <v>0.60379647304147088</v>
      </c>
      <c r="F34" s="83">
        <f>C34-D34</f>
        <v>0.24151858921658853</v>
      </c>
    </row>
    <row r="35" spans="1:6" x14ac:dyDescent="0.2">
      <c r="A35" s="82" t="s">
        <v>91</v>
      </c>
      <c r="B35" s="83">
        <f>B34-B33</f>
        <v>0.37557909352108965</v>
      </c>
      <c r="C35" s="286">
        <f>C34-C33</f>
        <v>0.35684200036629043</v>
      </c>
      <c r="D35" s="83">
        <f>D34-D33</f>
        <v>0.36433683762821012</v>
      </c>
      <c r="E35" s="286">
        <f>E34-E33</f>
        <v>-1.8737093154799211E-2</v>
      </c>
      <c r="F35" s="286">
        <f>F34-F33</f>
        <v>-7.4948372619196846E-3</v>
      </c>
    </row>
    <row r="36" spans="1:6" x14ac:dyDescent="0.2">
      <c r="A36" s="295"/>
      <c r="B36" s="133"/>
      <c r="C36" s="296"/>
      <c r="D36" s="133"/>
      <c r="E36" s="296"/>
      <c r="F36" s="296"/>
    </row>
    <row r="37" spans="1:6" ht="15" x14ac:dyDescent="0.2">
      <c r="A37" s="78" t="s">
        <v>127</v>
      </c>
      <c r="B37" s="133"/>
      <c r="C37" s="133"/>
      <c r="D37" s="133"/>
      <c r="E37" s="133"/>
      <c r="F37" s="133"/>
    </row>
    <row r="38" spans="1:6" ht="15.75" x14ac:dyDescent="0.25">
      <c r="A38" s="80" t="s">
        <v>185</v>
      </c>
      <c r="B38" s="81"/>
      <c r="C38" s="81"/>
      <c r="D38" s="81"/>
      <c r="E38" s="81"/>
      <c r="F38" s="81"/>
    </row>
    <row r="39" spans="1:6" x14ac:dyDescent="0.2">
      <c r="A39" s="79" t="s">
        <v>92</v>
      </c>
      <c r="B39" s="81"/>
      <c r="C39" s="81"/>
      <c r="D39" s="81"/>
      <c r="E39" s="81"/>
      <c r="F39" s="81"/>
    </row>
    <row r="40" spans="1:6" x14ac:dyDescent="0.2">
      <c r="A40" s="352" t="s">
        <v>202</v>
      </c>
      <c r="B40" s="329">
        <v>6.9346050151119876</v>
      </c>
      <c r="C40" s="329">
        <v>7.5198262325909901</v>
      </c>
      <c r="D40" s="329">
        <v>7.2857377455993886</v>
      </c>
      <c r="E40" s="329">
        <v>0.58522121747900258</v>
      </c>
      <c r="F40" s="329">
        <v>0.23408848699160156</v>
      </c>
    </row>
    <row r="41" spans="1:6" x14ac:dyDescent="0.2">
      <c r="A41" s="352" t="s">
        <v>216</v>
      </c>
      <c r="B41" s="83">
        <f>'TABLA 8-21'!K14</f>
        <v>7.302052727272728</v>
      </c>
      <c r="C41" s="83">
        <f>'TABLA 8-21'!L14</f>
        <v>7.8855863847780121</v>
      </c>
      <c r="D41" s="83">
        <f>'TABLA 8-21'!M14</f>
        <v>7.6521729217758985</v>
      </c>
      <c r="E41" s="83">
        <f>C41-B41</f>
        <v>0.58353365750528408</v>
      </c>
      <c r="F41" s="83">
        <f>C41-D41</f>
        <v>0.23341346300211363</v>
      </c>
    </row>
    <row r="42" spans="1:6" x14ac:dyDescent="0.2">
      <c r="A42" s="82" t="s">
        <v>91</v>
      </c>
      <c r="B42" s="83">
        <f>B41-B40</f>
        <v>0.36744771216074046</v>
      </c>
      <c r="C42" s="286">
        <f>C41-C40</f>
        <v>0.36576015218702196</v>
      </c>
      <c r="D42" s="83">
        <f>D41-D40</f>
        <v>0.36643517617650989</v>
      </c>
      <c r="E42" s="286">
        <f>E41-E40</f>
        <v>-1.6875599737184999E-3</v>
      </c>
      <c r="F42" s="286">
        <f>F41-F40</f>
        <v>-6.7502398948793285E-4</v>
      </c>
    </row>
    <row r="43" spans="1:6" ht="15.75" x14ac:dyDescent="0.25">
      <c r="A43" s="80" t="s">
        <v>186</v>
      </c>
      <c r="B43" s="79"/>
      <c r="C43" s="79"/>
      <c r="D43" s="79"/>
      <c r="E43" s="79"/>
      <c r="F43" s="79"/>
    </row>
    <row r="44" spans="1:6" x14ac:dyDescent="0.2">
      <c r="A44" s="79" t="s">
        <v>93</v>
      </c>
      <c r="B44" s="79"/>
      <c r="C44" s="79"/>
      <c r="D44" s="79"/>
      <c r="E44" s="79"/>
      <c r="F44" s="79"/>
    </row>
    <row r="45" spans="1:6" x14ac:dyDescent="0.2">
      <c r="A45" s="352" t="s">
        <v>202</v>
      </c>
      <c r="B45" s="329">
        <v>7.104292072704081</v>
      </c>
      <c r="C45" s="329">
        <v>7.8198224362244897</v>
      </c>
      <c r="D45" s="329">
        <v>7.533610290816326</v>
      </c>
      <c r="E45" s="329">
        <v>0.71553036352040866</v>
      </c>
      <c r="F45" s="329">
        <v>0.28621214540816364</v>
      </c>
    </row>
    <row r="46" spans="1:6" x14ac:dyDescent="0.2">
      <c r="A46" s="352" t="s">
        <v>216</v>
      </c>
      <c r="B46" s="83">
        <f>'TABLA 9-21'!K14</f>
        <v>7.4905738729845339</v>
      </c>
      <c r="C46" s="83">
        <f>'TABLA 9-21'!L14</f>
        <v>8.1419443896018429</v>
      </c>
      <c r="D46" s="83">
        <f>'TABLA 9-21'!M14</f>
        <v>7.8813961829549193</v>
      </c>
      <c r="E46" s="83">
        <f>C46-B46</f>
        <v>0.65137051661730894</v>
      </c>
      <c r="F46" s="83">
        <f>C46-D46</f>
        <v>0.26054820664692357</v>
      </c>
    </row>
    <row r="47" spans="1:6" x14ac:dyDescent="0.2">
      <c r="A47" s="82" t="s">
        <v>91</v>
      </c>
      <c r="B47" s="83">
        <f>B46-B45</f>
        <v>0.38628180028045289</v>
      </c>
      <c r="C47" s="286">
        <f>C46-C45</f>
        <v>0.32212195337735317</v>
      </c>
      <c r="D47" s="83">
        <f>D46-D45</f>
        <v>0.34778589213859323</v>
      </c>
      <c r="E47" s="286">
        <f>E46-E45</f>
        <v>-6.4159846903099726E-2</v>
      </c>
      <c r="F47" s="83">
        <f>F46-F45</f>
        <v>-2.5663938761240068E-2</v>
      </c>
    </row>
  </sheetData>
  <mergeCells count="41">
    <mergeCell ref="A3:A4"/>
    <mergeCell ref="B3:B4"/>
    <mergeCell ref="C3:C4"/>
    <mergeCell ref="D3:D4"/>
    <mergeCell ref="A5:A6"/>
    <mergeCell ref="B5:B6"/>
    <mergeCell ref="C5:C6"/>
    <mergeCell ref="D5:D6"/>
    <mergeCell ref="A7:A8"/>
    <mergeCell ref="B7:B8"/>
    <mergeCell ref="C7:C8"/>
    <mergeCell ref="D7:D8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E30:E32"/>
    <mergeCell ref="F30:F32"/>
    <mergeCell ref="A19:A20"/>
    <mergeCell ref="B19:B20"/>
    <mergeCell ref="C19:C20"/>
    <mergeCell ref="D19:D20"/>
    <mergeCell ref="B30:B32"/>
    <mergeCell ref="C30:C32"/>
    <mergeCell ref="D30:D32"/>
  </mergeCells>
  <pageMargins left="0" right="0" top="1.175" bottom="0.98425196850393704" header="0" footer="0"/>
  <pageSetup paperSize="9" scale="80" orientation="portrait" r:id="rId1"/>
  <headerFooter alignWithMargins="0">
    <oddHeader>&amp;L&amp;G&amp;C&amp;"Arial,Negrita"&amp;12TABLA 1
EVALUACIÓN DE BACHILLERATO
PARA EL ACCESO A LA UNIVERSIDAD. Junio 2021.
Avance de Resultados.
Todas las Universidades y Provincias de Castilla y León.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S15"/>
  <sheetViews>
    <sheetView view="pageLayout" topLeftCell="A10" zoomScaleNormal="100" workbookViewId="0">
      <selection activeCell="M8" sqref="M8"/>
    </sheetView>
  </sheetViews>
  <sheetFormatPr baseColWidth="10" defaultRowHeight="12.75" x14ac:dyDescent="0.2"/>
  <cols>
    <col min="1" max="1" width="16.28515625" customWidth="1"/>
    <col min="2" max="19" width="7.42578125" style="132" customWidth="1"/>
  </cols>
  <sheetData>
    <row r="1" spans="1:19" ht="32.25" customHeight="1" thickBot="1" x14ac:dyDescent="0.25">
      <c r="A1" s="614" t="s">
        <v>66</v>
      </c>
      <c r="B1" s="616" t="s">
        <v>100</v>
      </c>
      <c r="C1" s="617"/>
      <c r="D1" s="617"/>
      <c r="E1" s="617"/>
      <c r="F1" s="617"/>
      <c r="G1" s="617"/>
      <c r="H1" s="617"/>
      <c r="I1" s="617"/>
      <c r="J1" s="618"/>
      <c r="K1" s="617" t="s">
        <v>101</v>
      </c>
      <c r="L1" s="617"/>
      <c r="M1" s="617"/>
      <c r="N1" s="617"/>
      <c r="O1" s="617"/>
      <c r="P1" s="617"/>
      <c r="Q1" s="617"/>
      <c r="R1" s="617"/>
      <c r="S1" s="618"/>
    </row>
    <row r="2" spans="1:19" ht="13.5" thickBot="1" x14ac:dyDescent="0.25">
      <c r="A2" s="538"/>
      <c r="B2" s="619" t="s">
        <v>102</v>
      </c>
      <c r="C2" s="620"/>
      <c r="D2" s="621"/>
      <c r="E2" s="619" t="s">
        <v>103</v>
      </c>
      <c r="F2" s="620"/>
      <c r="G2" s="621"/>
      <c r="H2" s="619" t="s">
        <v>104</v>
      </c>
      <c r="I2" s="620"/>
      <c r="J2" s="621"/>
      <c r="K2" s="620" t="s">
        <v>105</v>
      </c>
      <c r="L2" s="620"/>
      <c r="M2" s="621"/>
      <c r="N2" s="619" t="s">
        <v>106</v>
      </c>
      <c r="O2" s="620"/>
      <c r="P2" s="621"/>
      <c r="Q2" s="619" t="s">
        <v>104</v>
      </c>
      <c r="R2" s="620"/>
      <c r="S2" s="621"/>
    </row>
    <row r="3" spans="1:19" ht="47.25" customHeight="1" thickBot="1" x14ac:dyDescent="0.25">
      <c r="A3" s="615"/>
      <c r="B3" s="384" t="s">
        <v>205</v>
      </c>
      <c r="C3" s="384" t="s">
        <v>217</v>
      </c>
      <c r="D3" s="385" t="s">
        <v>107</v>
      </c>
      <c r="E3" s="384" t="s">
        <v>205</v>
      </c>
      <c r="F3" s="384" t="s">
        <v>217</v>
      </c>
      <c r="G3" s="385" t="s">
        <v>107</v>
      </c>
      <c r="H3" s="384" t="s">
        <v>205</v>
      </c>
      <c r="I3" s="384" t="s">
        <v>217</v>
      </c>
      <c r="J3" s="385" t="s">
        <v>107</v>
      </c>
      <c r="K3" s="384" t="s">
        <v>205</v>
      </c>
      <c r="L3" s="384" t="s">
        <v>217</v>
      </c>
      <c r="M3" s="385" t="s">
        <v>107</v>
      </c>
      <c r="N3" s="384" t="s">
        <v>205</v>
      </c>
      <c r="O3" s="384" t="s">
        <v>217</v>
      </c>
      <c r="P3" s="385" t="s">
        <v>107</v>
      </c>
      <c r="Q3" s="384" t="s">
        <v>205</v>
      </c>
      <c r="R3" s="384" t="s">
        <v>217</v>
      </c>
      <c r="S3" s="385" t="s">
        <v>107</v>
      </c>
    </row>
    <row r="4" spans="1:19" ht="38.1" customHeight="1" x14ac:dyDescent="0.2">
      <c r="A4" s="374" t="s">
        <v>108</v>
      </c>
      <c r="B4" s="330">
        <v>1.2261500000000001</v>
      </c>
      <c r="C4" s="330">
        <v>2.2999999999999998</v>
      </c>
      <c r="D4" s="367">
        <f>C4-B4</f>
        <v>1.0738499999999997</v>
      </c>
      <c r="E4" s="330">
        <v>0.32011099999999998</v>
      </c>
      <c r="F4" s="330">
        <v>9.1300000000000006E-2</v>
      </c>
      <c r="G4" s="367">
        <f>F4-E4</f>
        <v>-0.22881099999999999</v>
      </c>
      <c r="H4" s="370">
        <v>0.75990000000000002</v>
      </c>
      <c r="I4" s="291">
        <v>0.88719999999999999</v>
      </c>
      <c r="J4" s="367">
        <f>I4-H4</f>
        <v>0.12729999999999997</v>
      </c>
      <c r="K4" s="330">
        <v>0.66137999999999997</v>
      </c>
      <c r="L4" s="330">
        <v>0.4758</v>
      </c>
      <c r="M4" s="367">
        <f>L4-K4</f>
        <v>-0.18557999999999997</v>
      </c>
      <c r="N4" s="364">
        <v>0.50565000000000004</v>
      </c>
      <c r="O4" s="291">
        <v>6.3700000000000007E-2</v>
      </c>
      <c r="P4" s="367">
        <f>O4-N4</f>
        <v>-0.44195000000000007</v>
      </c>
      <c r="Q4" s="370">
        <v>0.58351900000000001</v>
      </c>
      <c r="R4" s="291">
        <v>0.2697</v>
      </c>
      <c r="S4" s="293">
        <f>R4-Q4</f>
        <v>-0.31381900000000001</v>
      </c>
    </row>
    <row r="5" spans="1:19" ht="38.1" customHeight="1" x14ac:dyDescent="0.2">
      <c r="A5" s="375" t="s">
        <v>77</v>
      </c>
      <c r="B5" s="331">
        <v>2.0367799999999998</v>
      </c>
      <c r="C5" s="331">
        <v>1.6297999999999999</v>
      </c>
      <c r="D5" s="379">
        <f t="shared" ref="D5:D13" si="0">C5-B5</f>
        <v>-0.4069799999999999</v>
      </c>
      <c r="E5" s="331">
        <v>2.7088000000000001E-2</v>
      </c>
      <c r="F5" s="331">
        <v>8.2500000000000004E-2</v>
      </c>
      <c r="G5" s="379">
        <f t="shared" ref="G5:G13" si="1">F5-E5</f>
        <v>5.5412000000000003E-2</v>
      </c>
      <c r="H5" s="371">
        <v>0.82169999999999999</v>
      </c>
      <c r="I5" s="292">
        <v>0.81769999999999998</v>
      </c>
      <c r="J5" s="379">
        <f t="shared" ref="J5:J13" si="2">I5-H5</f>
        <v>-4.0000000000000036E-3</v>
      </c>
      <c r="K5" s="331">
        <v>1.65</v>
      </c>
      <c r="L5" s="331">
        <v>1.2133</v>
      </c>
      <c r="M5" s="379">
        <f t="shared" ref="M5:M13" si="3">L5-K5</f>
        <v>-0.43669999999999987</v>
      </c>
      <c r="N5" s="365">
        <v>0.19017400000000001</v>
      </c>
      <c r="O5" s="292">
        <v>0.1842</v>
      </c>
      <c r="P5" s="379">
        <f t="shared" ref="P5:P13" si="4">O5-N5</f>
        <v>-5.9740000000000071E-3</v>
      </c>
      <c r="Q5" s="371">
        <v>0.71413000000000004</v>
      </c>
      <c r="R5" s="292">
        <v>0.75780000000000003</v>
      </c>
      <c r="S5" s="381">
        <f t="shared" ref="S5:S13" si="5">R5-Q5</f>
        <v>4.3669999999999987E-2</v>
      </c>
    </row>
    <row r="6" spans="1:19" ht="38.1" customHeight="1" x14ac:dyDescent="0.2">
      <c r="A6" s="375" t="s">
        <v>109</v>
      </c>
      <c r="B6" s="331">
        <v>2.0437500000000002</v>
      </c>
      <c r="C6" s="331">
        <v>2.1415000000000002</v>
      </c>
      <c r="D6" s="379">
        <f t="shared" si="0"/>
        <v>9.7750000000000004E-2</v>
      </c>
      <c r="E6" s="331">
        <v>-9.9670999999999996E-2</v>
      </c>
      <c r="F6" s="332">
        <v>5.6300000000000003E-2</v>
      </c>
      <c r="G6" s="379">
        <f t="shared" si="1"/>
        <v>0.155971</v>
      </c>
      <c r="H6" s="371">
        <v>0.78878999999999999</v>
      </c>
      <c r="I6" s="292">
        <v>0.87690000000000001</v>
      </c>
      <c r="J6" s="379">
        <f t="shared" si="2"/>
        <v>8.8110000000000022E-2</v>
      </c>
      <c r="K6" s="331">
        <v>2.319318</v>
      </c>
      <c r="L6" s="331">
        <v>2.4799000000000002</v>
      </c>
      <c r="M6" s="379">
        <f t="shared" si="3"/>
        <v>0.16058200000000022</v>
      </c>
      <c r="N6" s="365">
        <v>0.60324</v>
      </c>
      <c r="O6" s="292">
        <v>0.6492</v>
      </c>
      <c r="P6" s="379">
        <f t="shared" si="4"/>
        <v>4.5960000000000001E-2</v>
      </c>
      <c r="Q6" s="371">
        <v>1.21309</v>
      </c>
      <c r="R6" s="292">
        <v>1.3167</v>
      </c>
      <c r="S6" s="381">
        <f t="shared" si="5"/>
        <v>0.10360999999999998</v>
      </c>
    </row>
    <row r="7" spans="1:19" ht="38.1" customHeight="1" x14ac:dyDescent="0.2">
      <c r="A7" s="375" t="s">
        <v>110</v>
      </c>
      <c r="B7" s="331">
        <v>1.3230999999999999</v>
      </c>
      <c r="C7" s="331">
        <v>1.1954</v>
      </c>
      <c r="D7" s="379">
        <f t="shared" si="0"/>
        <v>-0.12769999999999992</v>
      </c>
      <c r="E7" s="331">
        <v>0.19596769999999999</v>
      </c>
      <c r="F7" s="331">
        <v>-0.14230000000000001</v>
      </c>
      <c r="G7" s="379">
        <f t="shared" si="1"/>
        <v>-0.3382677</v>
      </c>
      <c r="H7" s="371">
        <v>0.61455000000000004</v>
      </c>
      <c r="I7" s="292">
        <v>0.39</v>
      </c>
      <c r="J7" s="379">
        <f t="shared" si="2"/>
        <v>-0.22455000000000003</v>
      </c>
      <c r="K7" s="331">
        <v>0.85017200000000004</v>
      </c>
      <c r="L7" s="331">
        <v>0.62380000000000002</v>
      </c>
      <c r="M7" s="379">
        <f t="shared" si="3"/>
        <v>-0.22637200000000002</v>
      </c>
      <c r="N7" s="365">
        <v>0.17272000000000001</v>
      </c>
      <c r="O7" s="292">
        <v>5.0700000000000002E-2</v>
      </c>
      <c r="P7" s="379">
        <f t="shared" si="4"/>
        <v>-0.12202000000000002</v>
      </c>
      <c r="Q7" s="371">
        <v>0.47110795999999999</v>
      </c>
      <c r="R7" s="292">
        <v>0.2233</v>
      </c>
      <c r="S7" s="381">
        <f t="shared" si="5"/>
        <v>-0.24780795999999999</v>
      </c>
    </row>
    <row r="8" spans="1:19" ht="38.1" customHeight="1" x14ac:dyDescent="0.2">
      <c r="A8" s="375" t="s">
        <v>76</v>
      </c>
      <c r="B8" s="331">
        <v>1.675</v>
      </c>
      <c r="C8" s="331">
        <v>1.5747</v>
      </c>
      <c r="D8" s="379">
        <f t="shared" si="0"/>
        <v>-0.10030000000000006</v>
      </c>
      <c r="E8" s="331">
        <v>8.3330000000000001E-2</v>
      </c>
      <c r="F8" s="331">
        <v>-0.10780000000000001</v>
      </c>
      <c r="G8" s="379">
        <f t="shared" si="1"/>
        <v>-0.19113000000000002</v>
      </c>
      <c r="H8" s="371">
        <v>0.65812999999999999</v>
      </c>
      <c r="I8" s="292">
        <v>0.56230000000000002</v>
      </c>
      <c r="J8" s="379">
        <f t="shared" si="2"/>
        <v>-9.5829999999999971E-2</v>
      </c>
      <c r="K8" s="331">
        <v>2.4787501000000001</v>
      </c>
      <c r="L8" s="331">
        <v>1.5294000000000001</v>
      </c>
      <c r="M8" s="379">
        <f t="shared" si="3"/>
        <v>-0.94935009999999997</v>
      </c>
      <c r="N8" s="432">
        <v>0.63470000000000004</v>
      </c>
      <c r="O8" s="292">
        <v>5.0000000000000001E-3</v>
      </c>
      <c r="P8" s="379">
        <f t="shared" si="4"/>
        <v>-0.62970000000000004</v>
      </c>
      <c r="Q8" s="371">
        <v>1.0397799999999999</v>
      </c>
      <c r="R8" s="292">
        <v>0.73839999999999995</v>
      </c>
      <c r="S8" s="379">
        <f t="shared" si="5"/>
        <v>-0.30137999999999998</v>
      </c>
    </row>
    <row r="9" spans="1:19" ht="38.1" customHeight="1" x14ac:dyDescent="0.2">
      <c r="A9" s="375" t="s">
        <v>111</v>
      </c>
      <c r="B9" s="331">
        <v>1.2932030000000001</v>
      </c>
      <c r="C9" s="331">
        <v>1.6122000000000001</v>
      </c>
      <c r="D9" s="379">
        <f t="shared" si="0"/>
        <v>0.31899699999999998</v>
      </c>
      <c r="E9" s="331">
        <v>-0.357348</v>
      </c>
      <c r="F9" s="331">
        <v>-0.39950000000000002</v>
      </c>
      <c r="G9" s="379">
        <f t="shared" si="1"/>
        <v>-4.2152000000000023E-2</v>
      </c>
      <c r="H9" s="371">
        <v>0.64734000000000003</v>
      </c>
      <c r="I9" s="292">
        <v>0.53869999999999996</v>
      </c>
      <c r="J9" s="379">
        <f t="shared" si="2"/>
        <v>-0.10864000000000007</v>
      </c>
      <c r="K9" s="331">
        <v>1.278019</v>
      </c>
      <c r="L9" s="331">
        <v>0.92020000000000002</v>
      </c>
      <c r="M9" s="379">
        <f t="shared" si="3"/>
        <v>-0.357819</v>
      </c>
      <c r="N9" s="365">
        <v>0.56692500000000001</v>
      </c>
      <c r="O9" s="292">
        <v>0.60360000000000003</v>
      </c>
      <c r="P9" s="379">
        <f t="shared" si="4"/>
        <v>3.6675000000000013E-2</v>
      </c>
      <c r="Q9" s="371">
        <v>0.92778300000000002</v>
      </c>
      <c r="R9" s="292">
        <v>0.81430000000000002</v>
      </c>
      <c r="S9" s="379">
        <f t="shared" si="5"/>
        <v>-0.113483</v>
      </c>
    </row>
    <row r="10" spans="1:19" ht="38.1" customHeight="1" x14ac:dyDescent="0.2">
      <c r="A10" s="375" t="s">
        <v>112</v>
      </c>
      <c r="B10" s="331">
        <v>1.7152700000000001</v>
      </c>
      <c r="C10" s="331">
        <v>1.3012999999999999</v>
      </c>
      <c r="D10" s="379">
        <f t="shared" si="0"/>
        <v>-0.41397000000000017</v>
      </c>
      <c r="E10" s="331">
        <v>0.14999000000000001</v>
      </c>
      <c r="F10" s="331">
        <v>0.32719999999999999</v>
      </c>
      <c r="G10" s="379">
        <f t="shared" si="1"/>
        <v>0.17720999999999998</v>
      </c>
      <c r="H10" s="371">
        <v>0.99163800000000002</v>
      </c>
      <c r="I10" s="292">
        <v>0.75490000000000002</v>
      </c>
      <c r="J10" s="379">
        <f t="shared" si="2"/>
        <v>-0.236738</v>
      </c>
      <c r="K10" s="331">
        <v>1.1498600000000001</v>
      </c>
      <c r="L10" s="331">
        <v>0.89439999999999997</v>
      </c>
      <c r="M10" s="379">
        <f t="shared" si="3"/>
        <v>-0.25546000000000013</v>
      </c>
      <c r="N10" s="365">
        <v>1.1498611000000001</v>
      </c>
      <c r="O10" s="292">
        <v>0.89439999999999997</v>
      </c>
      <c r="P10" s="379">
        <f t="shared" si="4"/>
        <v>-0.25546110000000011</v>
      </c>
      <c r="Q10" s="371">
        <v>1.1498600000000001</v>
      </c>
      <c r="R10" s="292">
        <v>0.89439999999999997</v>
      </c>
      <c r="S10" s="381">
        <f t="shared" si="5"/>
        <v>-0.25546000000000013</v>
      </c>
    </row>
    <row r="11" spans="1:19" ht="38.1" customHeight="1" x14ac:dyDescent="0.2">
      <c r="A11" s="436" t="s">
        <v>172</v>
      </c>
      <c r="B11" s="331">
        <v>1.60083</v>
      </c>
      <c r="C11" s="331">
        <v>1.5038</v>
      </c>
      <c r="D11" s="379">
        <f t="shared" si="0"/>
        <v>-9.702999999999995E-2</v>
      </c>
      <c r="E11" s="331">
        <v>-0.33214199999999999</v>
      </c>
      <c r="F11" s="331">
        <v>-0.29149999999999998</v>
      </c>
      <c r="G11" s="379">
        <f t="shared" si="1"/>
        <v>4.0642000000000011E-2</v>
      </c>
      <c r="H11" s="371">
        <v>0.51253899999999997</v>
      </c>
      <c r="I11" s="292">
        <v>0.50060000000000004</v>
      </c>
      <c r="J11" s="379">
        <f t="shared" si="2"/>
        <v>-1.1938999999999922E-2</v>
      </c>
      <c r="K11" s="331">
        <v>0.99102900000000005</v>
      </c>
      <c r="L11" s="331">
        <v>1.3136000000000001</v>
      </c>
      <c r="M11" s="379">
        <f t="shared" si="3"/>
        <v>0.32257100000000005</v>
      </c>
      <c r="N11" s="365">
        <v>-0.31856000000000001</v>
      </c>
      <c r="O11" s="433">
        <v>-0.74080000000000001</v>
      </c>
      <c r="P11" s="379">
        <f t="shared" si="4"/>
        <v>-0.42224</v>
      </c>
      <c r="Q11" s="371">
        <v>0.43944499999999997</v>
      </c>
      <c r="R11" s="292">
        <v>0.35039999999999999</v>
      </c>
      <c r="S11" s="381">
        <f t="shared" si="5"/>
        <v>-8.9044999999999985E-2</v>
      </c>
    </row>
    <row r="12" spans="1:19" ht="38.1" customHeight="1" thickBot="1" x14ac:dyDescent="0.25">
      <c r="A12" s="376" t="s">
        <v>113</v>
      </c>
      <c r="B12" s="369">
        <v>1.5010520000000001</v>
      </c>
      <c r="C12" s="369">
        <v>2.3725000000000001</v>
      </c>
      <c r="D12" s="380">
        <f t="shared" si="0"/>
        <v>0.871448</v>
      </c>
      <c r="E12" s="369">
        <v>1.2840000000000001E-2</v>
      </c>
      <c r="F12" s="369">
        <v>-0.03</v>
      </c>
      <c r="G12" s="380">
        <f t="shared" si="1"/>
        <v>-4.2840000000000003E-2</v>
      </c>
      <c r="H12" s="372">
        <v>0.81718000000000002</v>
      </c>
      <c r="I12" s="373">
        <v>0.92359999999999998</v>
      </c>
      <c r="J12" s="380">
        <f t="shared" si="2"/>
        <v>0.10641999999999996</v>
      </c>
      <c r="K12" s="369">
        <v>0.88879900000000001</v>
      </c>
      <c r="L12" s="369">
        <v>1.1023000000000001</v>
      </c>
      <c r="M12" s="380">
        <f t="shared" si="3"/>
        <v>0.21350100000000005</v>
      </c>
      <c r="N12" s="368">
        <v>0.65906200000000004</v>
      </c>
      <c r="O12" s="373">
        <v>0.9</v>
      </c>
      <c r="P12" s="380">
        <f t="shared" si="4"/>
        <v>0.24093799999999999</v>
      </c>
      <c r="Q12" s="372">
        <v>0.77702000000000004</v>
      </c>
      <c r="R12" s="373">
        <v>1.008</v>
      </c>
      <c r="S12" s="380">
        <f t="shared" si="5"/>
        <v>0.23097999999999996</v>
      </c>
    </row>
    <row r="13" spans="1:19" ht="38.1" customHeight="1" thickBot="1" x14ac:dyDescent="0.25">
      <c r="A13" s="287" t="s">
        <v>114</v>
      </c>
      <c r="B13" s="377">
        <f>MAX(B4:B12)</f>
        <v>2.0437500000000002</v>
      </c>
      <c r="C13" s="377">
        <f>MAX(C4:C12)</f>
        <v>2.3725000000000001</v>
      </c>
      <c r="D13" s="378">
        <f t="shared" si="0"/>
        <v>0.32874999999999988</v>
      </c>
      <c r="E13" s="377">
        <f>MIN(E4:E12)</f>
        <v>-0.357348</v>
      </c>
      <c r="F13" s="377">
        <f>MIN(F4:F12)</f>
        <v>-0.39950000000000002</v>
      </c>
      <c r="G13" s="378">
        <f t="shared" si="1"/>
        <v>-4.2152000000000023E-2</v>
      </c>
      <c r="H13" s="378">
        <v>0.72258999999999995</v>
      </c>
      <c r="I13" s="378">
        <v>0.71109999999999995</v>
      </c>
      <c r="J13" s="378">
        <f t="shared" si="2"/>
        <v>-1.149E-2</v>
      </c>
      <c r="K13" s="377">
        <f>MAX(K4:K12)</f>
        <v>2.4787501000000001</v>
      </c>
      <c r="L13" s="377">
        <f>MAX(L4:L12)</f>
        <v>2.4799000000000002</v>
      </c>
      <c r="M13" s="378">
        <f t="shared" si="3"/>
        <v>1.149900000000148E-3</v>
      </c>
      <c r="N13" s="434">
        <f>MIN(N4:N12)</f>
        <v>-0.31856000000000001</v>
      </c>
      <c r="O13" s="434">
        <f>MIN(O4:O12)</f>
        <v>-0.74080000000000001</v>
      </c>
      <c r="P13" s="434">
        <f t="shared" si="4"/>
        <v>-0.42224</v>
      </c>
      <c r="Q13" s="378">
        <v>0.79961099999999996</v>
      </c>
      <c r="R13" s="378">
        <v>0.72270000000000001</v>
      </c>
      <c r="S13" s="378">
        <f t="shared" si="5"/>
        <v>-7.6910999999999952E-2</v>
      </c>
    </row>
    <row r="15" spans="1:19" x14ac:dyDescent="0.2">
      <c r="I15" s="294"/>
      <c r="R15" s="294"/>
    </row>
  </sheetData>
  <mergeCells count="9">
    <mergeCell ref="A1:A3"/>
    <mergeCell ref="B1:J1"/>
    <mergeCell ref="K1:S1"/>
    <mergeCell ref="B2:D2"/>
    <mergeCell ref="E2:G2"/>
    <mergeCell ref="H2:J2"/>
    <mergeCell ref="K2:M2"/>
    <mergeCell ref="N2:P2"/>
    <mergeCell ref="Q2:S2"/>
  </mergeCells>
  <phoneticPr fontId="2" type="noConversion"/>
  <printOptions horizontalCentered="1"/>
  <pageMargins left="0" right="0.19685039370078741" top="1.2093750000000001" bottom="0.98425196850393704" header="0" footer="0"/>
  <pageSetup paperSize="9" scale="90" orientation="landscape" r:id="rId1"/>
  <headerFooter alignWithMargins="0">
    <oddHeader xml:space="preserve">&amp;L&amp;G&amp;C&amp;"Arial,Negrita"&amp;12
&amp;10TABLA 12
 DIFERENCIAS ENTRE NOTAS MEDIAS DE EXPEDIENTES 
Y PRUEBAS EBAU JUNIO 2020/2021. POR PROVINCIAS. TODOS LOS CENTROS.
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A1:M50"/>
  <sheetViews>
    <sheetView view="pageLayout" topLeftCell="A4" zoomScaleNormal="100" workbookViewId="0">
      <selection activeCell="B19" sqref="B19"/>
    </sheetView>
  </sheetViews>
  <sheetFormatPr baseColWidth="10" defaultRowHeight="12.75" x14ac:dyDescent="0.2"/>
  <cols>
    <col min="1" max="1" width="35.5703125" style="23" customWidth="1"/>
    <col min="2" max="2" width="8.7109375" style="61" bestFit="1" customWidth="1"/>
    <col min="3" max="3" width="5.28515625" style="61" customWidth="1"/>
    <col min="4" max="4" width="7" style="61" bestFit="1" customWidth="1"/>
    <col min="5" max="5" width="12.7109375" style="61" bestFit="1" customWidth="1"/>
    <col min="6" max="6" width="10.140625" style="61" customWidth="1"/>
    <col min="7" max="7" width="9.85546875" style="61" customWidth="1"/>
    <col min="8" max="8" width="8" style="61" customWidth="1"/>
    <col min="9" max="9" width="10.85546875" style="23" customWidth="1"/>
    <col min="10" max="10" width="9.140625" style="23" customWidth="1"/>
    <col min="11" max="11" width="13.140625" style="23" customWidth="1"/>
    <col min="12" max="16384" width="11.42578125" style="23"/>
  </cols>
  <sheetData>
    <row r="1" spans="1:13" x14ac:dyDescent="0.2">
      <c r="A1" s="333" t="s">
        <v>218</v>
      </c>
    </row>
    <row r="2" spans="1:13" x14ac:dyDescent="0.2">
      <c r="A2" s="334" t="s">
        <v>219</v>
      </c>
    </row>
    <row r="3" spans="1:13" x14ac:dyDescent="0.2">
      <c r="A3" s="62"/>
    </row>
    <row r="4" spans="1:13" ht="13.5" thickBot="1" x14ac:dyDescent="0.25">
      <c r="A4" s="62"/>
    </row>
    <row r="5" spans="1:13" ht="30" customHeight="1" thickBot="1" x14ac:dyDescent="0.25">
      <c r="A5" s="614" t="s">
        <v>70</v>
      </c>
      <c r="B5" s="634" t="s">
        <v>70</v>
      </c>
      <c r="C5" s="635"/>
      <c r="D5" s="636"/>
      <c r="E5" s="637" t="s">
        <v>71</v>
      </c>
      <c r="F5" s="638"/>
      <c r="G5" s="638"/>
      <c r="H5" s="638"/>
      <c r="I5" s="638"/>
      <c r="J5" s="639"/>
    </row>
    <row r="6" spans="1:13" ht="18" customHeight="1" x14ac:dyDescent="0.2">
      <c r="A6" s="538"/>
      <c r="B6" s="624" t="s">
        <v>49</v>
      </c>
      <c r="C6" s="622" t="s">
        <v>72</v>
      </c>
      <c r="D6" s="626" t="s">
        <v>75</v>
      </c>
      <c r="E6" s="624" t="s">
        <v>119</v>
      </c>
      <c r="F6" s="622" t="s">
        <v>187</v>
      </c>
      <c r="G6" s="622" t="s">
        <v>121</v>
      </c>
      <c r="H6" s="622" t="s">
        <v>188</v>
      </c>
      <c r="I6" s="622" t="s">
        <v>36</v>
      </c>
      <c r="J6" s="626" t="s">
        <v>123</v>
      </c>
    </row>
    <row r="7" spans="1:13" ht="23.25" customHeight="1" thickBot="1" x14ac:dyDescent="0.25">
      <c r="A7" s="615"/>
      <c r="B7" s="625"/>
      <c r="C7" s="623"/>
      <c r="D7" s="627"/>
      <c r="E7" s="625"/>
      <c r="F7" s="623"/>
      <c r="G7" s="623"/>
      <c r="H7" s="623"/>
      <c r="I7" s="623"/>
      <c r="J7" s="627"/>
    </row>
    <row r="8" spans="1:13" s="63" customFormat="1" ht="35.1" customHeight="1" thickBot="1" x14ac:dyDescent="0.25">
      <c r="A8" s="273" t="s">
        <v>74</v>
      </c>
      <c r="B8" s="335">
        <f>SUM(C8:D8)</f>
        <v>10</v>
      </c>
      <c r="C8" s="336">
        <v>8</v>
      </c>
      <c r="D8" s="274">
        <v>2</v>
      </c>
      <c r="E8" s="335">
        <v>315</v>
      </c>
      <c r="F8" s="336">
        <v>164</v>
      </c>
      <c r="G8" s="337">
        <f>F8/E8</f>
        <v>0.52063492063492067</v>
      </c>
      <c r="H8" s="336">
        <v>153</v>
      </c>
      <c r="I8" s="338">
        <f>H8/F8</f>
        <v>0.93292682926829273</v>
      </c>
      <c r="J8" s="386">
        <f>H8/E8</f>
        <v>0.48571428571428571</v>
      </c>
      <c r="L8" s="23"/>
    </row>
    <row r="9" spans="1:13" x14ac:dyDescent="0.2">
      <c r="A9" s="64"/>
      <c r="B9" s="65"/>
      <c r="C9" s="65"/>
      <c r="D9" s="65"/>
      <c r="E9" s="65"/>
      <c r="F9" s="65"/>
      <c r="G9" s="65"/>
      <c r="H9" s="65"/>
      <c r="K9" s="65"/>
    </row>
    <row r="10" spans="1:13" x14ac:dyDescent="0.2">
      <c r="A10" s="64"/>
      <c r="B10" s="65"/>
      <c r="C10" s="65"/>
      <c r="D10" s="65"/>
      <c r="E10" s="65"/>
      <c r="F10" s="65"/>
      <c r="G10" s="65"/>
      <c r="H10" s="65"/>
      <c r="K10" s="65"/>
    </row>
    <row r="11" spans="1:13" x14ac:dyDescent="0.2">
      <c r="A11" s="64"/>
      <c r="B11" s="65"/>
      <c r="C11" s="65"/>
      <c r="D11" s="65"/>
      <c r="E11" s="65"/>
      <c r="F11" s="65"/>
      <c r="G11" s="65"/>
      <c r="H11" s="65"/>
      <c r="K11" s="65"/>
      <c r="M11" s="23" t="s">
        <v>10</v>
      </c>
    </row>
    <row r="12" spans="1:13" x14ac:dyDescent="0.2">
      <c r="A12" s="333" t="s">
        <v>220</v>
      </c>
      <c r="B12" s="65"/>
      <c r="C12" s="65"/>
      <c r="D12" s="65"/>
      <c r="E12" s="65"/>
      <c r="F12" s="65"/>
      <c r="G12" s="65"/>
      <c r="H12" s="65"/>
      <c r="K12" s="65"/>
    </row>
    <row r="13" spans="1:13" x14ac:dyDescent="0.2">
      <c r="A13" s="334" t="s">
        <v>221</v>
      </c>
      <c r="K13" s="65"/>
    </row>
    <row r="14" spans="1:13" x14ac:dyDescent="0.2">
      <c r="A14" s="334"/>
      <c r="K14" s="65"/>
    </row>
    <row r="15" spans="1:13" ht="13.5" thickBot="1" x14ac:dyDescent="0.25">
      <c r="A15" s="62"/>
      <c r="K15" s="65"/>
    </row>
    <row r="16" spans="1:13" ht="28.5" customHeight="1" thickBot="1" x14ac:dyDescent="0.25">
      <c r="A16" s="614" t="s">
        <v>70</v>
      </c>
      <c r="B16" s="634" t="s">
        <v>70</v>
      </c>
      <c r="C16" s="635"/>
      <c r="D16" s="636"/>
      <c r="E16" s="637" t="s">
        <v>71</v>
      </c>
      <c r="F16" s="638"/>
      <c r="G16" s="638"/>
      <c r="H16" s="638"/>
      <c r="I16" s="638"/>
      <c r="J16" s="639" t="s">
        <v>73</v>
      </c>
    </row>
    <row r="17" spans="1:10" ht="18" customHeight="1" x14ac:dyDescent="0.2">
      <c r="A17" s="538"/>
      <c r="B17" s="624" t="s">
        <v>49</v>
      </c>
      <c r="C17" s="622" t="s">
        <v>72</v>
      </c>
      <c r="D17" s="626" t="s">
        <v>75</v>
      </c>
      <c r="E17" s="624" t="s">
        <v>119</v>
      </c>
      <c r="F17" s="622" t="s">
        <v>120</v>
      </c>
      <c r="G17" s="622" t="s">
        <v>121</v>
      </c>
      <c r="H17" s="622" t="s">
        <v>122</v>
      </c>
      <c r="I17" s="622" t="s">
        <v>36</v>
      </c>
      <c r="J17" s="626" t="s">
        <v>123</v>
      </c>
    </row>
    <row r="18" spans="1:10" ht="22.5" customHeight="1" thickBot="1" x14ac:dyDescent="0.25">
      <c r="A18" s="615"/>
      <c r="B18" s="625"/>
      <c r="C18" s="623"/>
      <c r="D18" s="627"/>
      <c r="E18" s="625"/>
      <c r="F18" s="623"/>
      <c r="G18" s="623"/>
      <c r="H18" s="623"/>
      <c r="I18" s="623"/>
      <c r="J18" s="627"/>
    </row>
    <row r="19" spans="1:10" s="63" customFormat="1" ht="35.1" customHeight="1" thickBot="1" x14ac:dyDescent="0.25">
      <c r="A19" s="273" t="s">
        <v>118</v>
      </c>
      <c r="B19" s="335">
        <f>SUM(C19:D19)</f>
        <v>34</v>
      </c>
      <c r="C19" s="336">
        <v>23</v>
      </c>
      <c r="D19" s="274">
        <v>11</v>
      </c>
      <c r="E19" s="389">
        <v>1499</v>
      </c>
      <c r="F19" s="390">
        <v>914</v>
      </c>
      <c r="G19" s="391">
        <f>F19/E19</f>
        <v>0.60973982655103398</v>
      </c>
      <c r="H19" s="390">
        <v>876</v>
      </c>
      <c r="I19" s="391">
        <f>H19/F19</f>
        <v>0.95842450765864329</v>
      </c>
      <c r="J19" s="392">
        <f>H19/E19</f>
        <v>0.58438959306204141</v>
      </c>
    </row>
    <row r="20" spans="1:10" s="71" customFormat="1" ht="12.75" customHeight="1" x14ac:dyDescent="0.2">
      <c r="A20" s="66"/>
      <c r="B20" s="67"/>
      <c r="C20" s="68"/>
      <c r="D20" s="68"/>
      <c r="E20" s="69"/>
      <c r="F20" s="69"/>
      <c r="G20" s="70"/>
      <c r="H20" s="69"/>
      <c r="I20" s="70"/>
      <c r="J20" s="70"/>
    </row>
    <row r="21" spans="1:10" s="71" customFormat="1" ht="12.75" customHeight="1" x14ac:dyDescent="0.2">
      <c r="A21" s="66"/>
      <c r="B21" s="67"/>
      <c r="C21" s="68"/>
      <c r="D21" s="68"/>
      <c r="E21" s="69"/>
      <c r="F21" s="69"/>
      <c r="G21" s="70"/>
      <c r="H21" s="69"/>
      <c r="I21" s="70"/>
      <c r="J21" s="70"/>
    </row>
    <row r="23" spans="1:10" ht="17.25" customHeight="1" x14ac:dyDescent="0.2">
      <c r="A23" s="333" t="s">
        <v>222</v>
      </c>
      <c r="B23" s="67"/>
      <c r="C23" s="68"/>
      <c r="D23" s="68"/>
      <c r="E23" s="69"/>
      <c r="F23" s="69"/>
      <c r="G23" s="70"/>
      <c r="H23" s="69"/>
      <c r="I23" s="70"/>
      <c r="J23" s="70"/>
    </row>
    <row r="24" spans="1:10" ht="12.75" customHeight="1" x14ac:dyDescent="0.2">
      <c r="A24" s="334" t="s">
        <v>223</v>
      </c>
      <c r="B24" s="67"/>
      <c r="C24" s="68"/>
      <c r="D24" s="68"/>
      <c r="E24" s="69"/>
      <c r="F24" s="69"/>
      <c r="G24" s="70"/>
      <c r="H24" s="69"/>
      <c r="I24" s="70"/>
      <c r="J24" s="70"/>
    </row>
    <row r="26" spans="1:10" ht="13.5" thickBot="1" x14ac:dyDescent="0.25"/>
    <row r="27" spans="1:10" ht="28.5" customHeight="1" thickBot="1" x14ac:dyDescent="0.25">
      <c r="A27" s="614" t="s">
        <v>70</v>
      </c>
      <c r="B27" s="628" t="s">
        <v>70</v>
      </c>
      <c r="C27" s="629"/>
      <c r="D27" s="630"/>
      <c r="E27" s="631" t="s">
        <v>71</v>
      </c>
      <c r="F27" s="632"/>
      <c r="G27" s="632"/>
      <c r="H27" s="632"/>
      <c r="I27" s="632"/>
      <c r="J27" s="633"/>
    </row>
    <row r="28" spans="1:10" ht="20.100000000000001" customHeight="1" x14ac:dyDescent="0.2">
      <c r="A28" s="538"/>
      <c r="B28" s="624" t="s">
        <v>49</v>
      </c>
      <c r="C28" s="622" t="s">
        <v>72</v>
      </c>
      <c r="D28" s="626" t="s">
        <v>75</v>
      </c>
      <c r="E28" s="624" t="s">
        <v>119</v>
      </c>
      <c r="F28" s="622" t="s">
        <v>187</v>
      </c>
      <c r="G28" s="622" t="s">
        <v>121</v>
      </c>
      <c r="H28" s="622" t="s">
        <v>188</v>
      </c>
      <c r="I28" s="622" t="s">
        <v>36</v>
      </c>
      <c r="J28" s="626" t="s">
        <v>123</v>
      </c>
    </row>
    <row r="29" spans="1:10" ht="20.100000000000001" customHeight="1" thickBot="1" x14ac:dyDescent="0.25">
      <c r="A29" s="615"/>
      <c r="B29" s="625"/>
      <c r="C29" s="623"/>
      <c r="D29" s="627"/>
      <c r="E29" s="625"/>
      <c r="F29" s="623"/>
      <c r="G29" s="623"/>
      <c r="H29" s="623"/>
      <c r="I29" s="623"/>
      <c r="J29" s="627"/>
    </row>
    <row r="30" spans="1:10" s="63" customFormat="1" ht="42" customHeight="1" thickBot="1" x14ac:dyDescent="0.25">
      <c r="A30" s="273" t="s">
        <v>204</v>
      </c>
      <c r="B30" s="335">
        <f>SUM(C30:D30)</f>
        <v>75</v>
      </c>
      <c r="C30" s="336">
        <v>51</v>
      </c>
      <c r="D30" s="274">
        <v>24</v>
      </c>
      <c r="E30" s="389">
        <v>3532</v>
      </c>
      <c r="F30" s="390">
        <v>2352</v>
      </c>
      <c r="G30" s="391">
        <f>F30/E30</f>
        <v>0.66591166477916197</v>
      </c>
      <c r="H30" s="390">
        <v>2315</v>
      </c>
      <c r="I30" s="391">
        <f>H30/F30</f>
        <v>0.98426870748299322</v>
      </c>
      <c r="J30" s="392">
        <f>H30/E30</f>
        <v>0.65543601359003401</v>
      </c>
    </row>
    <row r="31" spans="1:10" s="29" customFormat="1" x14ac:dyDescent="0.2">
      <c r="B31" s="65"/>
      <c r="C31" s="65"/>
      <c r="D31" s="65"/>
      <c r="E31" s="65"/>
      <c r="F31" s="65"/>
      <c r="G31" s="65"/>
      <c r="H31" s="65"/>
      <c r="I31" s="65"/>
      <c r="J31" s="65"/>
    </row>
    <row r="32" spans="1:10" s="29" customFormat="1" x14ac:dyDescent="0.2">
      <c r="B32" s="65"/>
      <c r="C32" s="65"/>
      <c r="D32" s="65"/>
      <c r="E32" s="65"/>
      <c r="F32" s="65"/>
      <c r="G32" s="65"/>
      <c r="H32" s="65"/>
      <c r="I32" s="65"/>
      <c r="J32" s="65"/>
    </row>
    <row r="33" spans="1:10" s="29" customFormat="1" x14ac:dyDescent="0.2">
      <c r="B33" s="65"/>
      <c r="C33" s="65"/>
      <c r="D33" s="65"/>
      <c r="E33" s="65"/>
      <c r="F33" s="65"/>
      <c r="G33" s="65"/>
      <c r="H33" s="65"/>
      <c r="I33" s="65"/>
      <c r="J33" s="65"/>
    </row>
    <row r="34" spans="1:10" s="29" customFormat="1" x14ac:dyDescent="0.2">
      <c r="A34" s="32" t="s">
        <v>224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0" s="29" customFormat="1" x14ac:dyDescent="0.2">
      <c r="A35" s="32"/>
      <c r="B35" s="65"/>
      <c r="C35" s="65"/>
      <c r="D35" s="65"/>
      <c r="E35" s="65"/>
      <c r="F35" s="65"/>
      <c r="G35" s="65"/>
      <c r="H35" s="65"/>
      <c r="I35" s="65"/>
      <c r="J35" s="65"/>
    </row>
    <row r="36" spans="1:10" s="29" customFormat="1" ht="13.5" thickBot="1" x14ac:dyDescent="0.25">
      <c r="A36" s="72"/>
      <c r="B36" s="73"/>
      <c r="C36" s="73"/>
      <c r="D36" s="73"/>
      <c r="E36" s="65"/>
      <c r="F36" s="65"/>
      <c r="G36" s="65"/>
      <c r="H36" s="65"/>
      <c r="I36" s="65"/>
      <c r="J36" s="65"/>
    </row>
    <row r="37" spans="1:10" ht="27" customHeight="1" thickBot="1" x14ac:dyDescent="0.25">
      <c r="A37" s="614" t="s">
        <v>70</v>
      </c>
      <c r="B37" s="628" t="s">
        <v>70</v>
      </c>
      <c r="C37" s="629"/>
      <c r="D37" s="630"/>
      <c r="E37" s="631" t="s">
        <v>71</v>
      </c>
      <c r="F37" s="632"/>
      <c r="G37" s="632"/>
      <c r="H37" s="632"/>
      <c r="I37" s="632"/>
      <c r="J37" s="633"/>
    </row>
    <row r="38" spans="1:10" ht="20.100000000000001" customHeight="1" x14ac:dyDescent="0.2">
      <c r="A38" s="538"/>
      <c r="B38" s="624" t="s">
        <v>49</v>
      </c>
      <c r="C38" s="622" t="s">
        <v>72</v>
      </c>
      <c r="D38" s="626" t="s">
        <v>75</v>
      </c>
      <c r="E38" s="624" t="s">
        <v>119</v>
      </c>
      <c r="F38" s="622" t="s">
        <v>187</v>
      </c>
      <c r="G38" s="622" t="s">
        <v>121</v>
      </c>
      <c r="H38" s="622" t="s">
        <v>188</v>
      </c>
      <c r="I38" s="622" t="s">
        <v>36</v>
      </c>
      <c r="J38" s="626" t="s">
        <v>123</v>
      </c>
    </row>
    <row r="39" spans="1:10" ht="20.100000000000001" customHeight="1" thickBot="1" x14ac:dyDescent="0.25">
      <c r="A39" s="615"/>
      <c r="B39" s="625"/>
      <c r="C39" s="623"/>
      <c r="D39" s="627"/>
      <c r="E39" s="625"/>
      <c r="F39" s="623"/>
      <c r="G39" s="623"/>
      <c r="H39" s="623"/>
      <c r="I39" s="623"/>
      <c r="J39" s="627"/>
    </row>
    <row r="40" spans="1:10" s="63" customFormat="1" ht="35.1" customHeight="1" thickBot="1" x14ac:dyDescent="0.25">
      <c r="A40" s="273" t="s">
        <v>203</v>
      </c>
      <c r="B40" s="335">
        <f>SUM(C40:D40)</f>
        <v>158</v>
      </c>
      <c r="C40" s="336">
        <v>120</v>
      </c>
      <c r="D40" s="274">
        <v>38</v>
      </c>
      <c r="E40" s="389">
        <v>10458</v>
      </c>
      <c r="F40" s="390">
        <v>6829</v>
      </c>
      <c r="G40" s="391">
        <f>F40/E40</f>
        <v>0.65299292407726139</v>
      </c>
      <c r="H40" s="390">
        <v>6786</v>
      </c>
      <c r="I40" s="391">
        <f>H40/F40</f>
        <v>0.99370332405915951</v>
      </c>
      <c r="J40" s="392">
        <f>H40/E40</f>
        <v>0.64888123924268504</v>
      </c>
    </row>
    <row r="43" spans="1:10" x14ac:dyDescent="0.2">
      <c r="A43" s="1" t="s">
        <v>124</v>
      </c>
    </row>
    <row r="44" spans="1:10" x14ac:dyDescent="0.2">
      <c r="A44" s="1"/>
    </row>
    <row r="45" spans="1:10" ht="13.5" thickBot="1" x14ac:dyDescent="0.25"/>
    <row r="46" spans="1:10" ht="28.5" customHeight="1" thickBot="1" x14ac:dyDescent="0.25">
      <c r="A46" s="614" t="s">
        <v>70</v>
      </c>
      <c r="B46" s="634" t="s">
        <v>70</v>
      </c>
      <c r="C46" s="635"/>
      <c r="D46" s="636"/>
      <c r="E46" s="631" t="s">
        <v>71</v>
      </c>
      <c r="F46" s="632"/>
      <c r="G46" s="632"/>
      <c r="H46" s="632"/>
      <c r="I46" s="632"/>
      <c r="J46" s="633"/>
    </row>
    <row r="47" spans="1:10" ht="20.100000000000001" customHeight="1" x14ac:dyDescent="0.2">
      <c r="A47" s="538"/>
      <c r="B47" s="624" t="s">
        <v>49</v>
      </c>
      <c r="C47" s="622" t="s">
        <v>72</v>
      </c>
      <c r="D47" s="626" t="s">
        <v>75</v>
      </c>
      <c r="E47" s="624" t="s">
        <v>119</v>
      </c>
      <c r="F47" s="622" t="s">
        <v>187</v>
      </c>
      <c r="G47" s="622" t="s">
        <v>121</v>
      </c>
      <c r="H47" s="622" t="s">
        <v>188</v>
      </c>
      <c r="I47" s="622" t="s">
        <v>36</v>
      </c>
      <c r="J47" s="626" t="s">
        <v>123</v>
      </c>
    </row>
    <row r="48" spans="1:10" ht="20.100000000000001" customHeight="1" thickBot="1" x14ac:dyDescent="0.25">
      <c r="A48" s="615"/>
      <c r="B48" s="625"/>
      <c r="C48" s="623"/>
      <c r="D48" s="627"/>
      <c r="E48" s="625"/>
      <c r="F48" s="623"/>
      <c r="G48" s="623"/>
      <c r="H48" s="623"/>
      <c r="I48" s="623"/>
      <c r="J48" s="627"/>
    </row>
    <row r="49" spans="1:10" s="74" customFormat="1" ht="35.1" customHeight="1" thickBot="1" x14ac:dyDescent="0.25">
      <c r="A49" s="280" t="s">
        <v>94</v>
      </c>
      <c r="B49" s="279">
        <f>B40+B30+B19+B8</f>
        <v>277</v>
      </c>
      <c r="C49" s="275">
        <f>C40+C30+C19+C8</f>
        <v>202</v>
      </c>
      <c r="D49" s="278">
        <f>B49-C49</f>
        <v>75</v>
      </c>
      <c r="E49" s="387">
        <f>E40+E30+E19+E8</f>
        <v>15804</v>
      </c>
      <c r="F49" s="276">
        <f>F40+F30+F19+F8</f>
        <v>10259</v>
      </c>
      <c r="G49" s="277">
        <f>F49/E49</f>
        <v>0.64913945836497089</v>
      </c>
      <c r="H49" s="276">
        <f>H40+H30+H19+H8</f>
        <v>10130</v>
      </c>
      <c r="I49" s="277">
        <f>H49/F49</f>
        <v>0.98742567501705825</v>
      </c>
      <c r="J49" s="388">
        <f>H49/E49</f>
        <v>0.64097696785623892</v>
      </c>
    </row>
    <row r="50" spans="1:10" x14ac:dyDescent="0.2">
      <c r="E50" s="299"/>
      <c r="F50" s="299"/>
      <c r="G50" s="298"/>
      <c r="H50" s="23"/>
      <c r="I50" s="297"/>
      <c r="J50" s="297"/>
    </row>
  </sheetData>
  <mergeCells count="60">
    <mergeCell ref="A16:A18"/>
    <mergeCell ref="E16:J16"/>
    <mergeCell ref="C17:C18"/>
    <mergeCell ref="A5:A7"/>
    <mergeCell ref="E5:J5"/>
    <mergeCell ref="B5:D5"/>
    <mergeCell ref="E6:E7"/>
    <mergeCell ref="B16:D16"/>
    <mergeCell ref="D6:D7"/>
    <mergeCell ref="F6:F7"/>
    <mergeCell ref="B6:B7"/>
    <mergeCell ref="C6:C7"/>
    <mergeCell ref="G6:G7"/>
    <mergeCell ref="J17:J18"/>
    <mergeCell ref="F17:F18"/>
    <mergeCell ref="I17:I18"/>
    <mergeCell ref="H6:H7"/>
    <mergeCell ref="I6:I7"/>
    <mergeCell ref="J28:J29"/>
    <mergeCell ref="G17:G18"/>
    <mergeCell ref="J6:J7"/>
    <mergeCell ref="A27:A29"/>
    <mergeCell ref="E27:J27"/>
    <mergeCell ref="C28:C29"/>
    <mergeCell ref="D28:D29"/>
    <mergeCell ref="I28:I29"/>
    <mergeCell ref="E28:E29"/>
    <mergeCell ref="F28:F29"/>
    <mergeCell ref="G28:G29"/>
    <mergeCell ref="B17:B18"/>
    <mergeCell ref="B27:D27"/>
    <mergeCell ref="B28:B29"/>
    <mergeCell ref="D17:D18"/>
    <mergeCell ref="H17:H18"/>
    <mergeCell ref="H28:H29"/>
    <mergeCell ref="E17:E18"/>
    <mergeCell ref="A46:A48"/>
    <mergeCell ref="E46:J46"/>
    <mergeCell ref="H47:H48"/>
    <mergeCell ref="B46:D46"/>
    <mergeCell ref="B47:B48"/>
    <mergeCell ref="C47:C48"/>
    <mergeCell ref="D47:D48"/>
    <mergeCell ref="I47:I48"/>
    <mergeCell ref="J47:J48"/>
    <mergeCell ref="E47:E48"/>
    <mergeCell ref="F47:F48"/>
    <mergeCell ref="G47:G48"/>
    <mergeCell ref="A37:A39"/>
    <mergeCell ref="F38:F39"/>
    <mergeCell ref="E38:E39"/>
    <mergeCell ref="D38:D39"/>
    <mergeCell ref="C38:C39"/>
    <mergeCell ref="B38:B39"/>
    <mergeCell ref="B37:D37"/>
    <mergeCell ref="E37:J37"/>
    <mergeCell ref="J38:J39"/>
    <mergeCell ref="I38:I39"/>
    <mergeCell ref="H38:H39"/>
    <mergeCell ref="G38:G39"/>
  </mergeCells>
  <phoneticPr fontId="2" type="noConversion"/>
  <printOptions horizontalCentered="1"/>
  <pageMargins left="0" right="0" top="1.5748031496062993" bottom="0.98425196850393704" header="0.59055118110236227" footer="0"/>
  <pageSetup paperSize="9" scale="65" orientation="portrait" r:id="rId1"/>
  <headerFooter alignWithMargins="0">
    <oddHeader>&amp;L&amp;G&amp;C&amp;"Arial,Negrita"&amp;12TABLA 13
DIFERENCIAS ENTRE MEDIAS EXPEDIENTES/MEDIAS PRUEBAS EBAU JUNIO 2021.
ANÁLISIS NUMÉRICO DE LAS DESVIACIONES DE LAS DIFERENCIAS POR TRAMOS.</oddHeader>
  </headerFooter>
  <legacy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view="pageLayout" zoomScaleNormal="100" workbookViewId="0">
      <selection activeCell="V8" sqref="V8"/>
    </sheetView>
  </sheetViews>
  <sheetFormatPr baseColWidth="10" defaultRowHeight="12.75" x14ac:dyDescent="0.2"/>
  <cols>
    <col min="1" max="1" width="14.42578125" customWidth="1"/>
    <col min="2" max="2" width="6.5703125" bestFit="1" customWidth="1"/>
    <col min="3" max="3" width="5.5703125" bestFit="1" customWidth="1"/>
    <col min="4" max="4" width="7" bestFit="1" customWidth="1"/>
    <col min="5" max="5" width="6.5703125" bestFit="1" customWidth="1"/>
    <col min="6" max="6" width="5.5703125" bestFit="1" customWidth="1"/>
    <col min="7" max="7" width="7" bestFit="1" customWidth="1"/>
    <col min="8" max="9" width="7.28515625" bestFit="1" customWidth="1"/>
    <col min="10" max="10" width="7" bestFit="1" customWidth="1"/>
    <col min="11" max="11" width="5.5703125" bestFit="1" customWidth="1"/>
    <col min="12" max="12" width="4.7109375" bestFit="1" customWidth="1"/>
    <col min="13" max="13" width="7" bestFit="1" customWidth="1"/>
    <col min="14" max="14" width="5.5703125" bestFit="1" customWidth="1"/>
    <col min="15" max="15" width="4.7109375" bestFit="1" customWidth="1"/>
    <col min="16" max="16" width="7" bestFit="1" customWidth="1"/>
    <col min="17" max="18" width="7.28515625" bestFit="1" customWidth="1"/>
    <col min="19" max="19" width="7" bestFit="1" customWidth="1"/>
    <col min="20" max="20" width="5.5703125" bestFit="1" customWidth="1"/>
    <col min="21" max="21" width="4.7109375" bestFit="1" customWidth="1"/>
    <col min="22" max="22" width="7" bestFit="1" customWidth="1"/>
    <col min="23" max="23" width="5.5703125" bestFit="1" customWidth="1"/>
    <col min="24" max="24" width="4.7109375" bestFit="1" customWidth="1"/>
    <col min="25" max="25" width="7" bestFit="1" customWidth="1"/>
    <col min="26" max="26" width="8.28515625" bestFit="1" customWidth="1"/>
    <col min="27" max="27" width="7.28515625" bestFit="1" customWidth="1"/>
    <col min="28" max="28" width="7" bestFit="1" customWidth="1"/>
  </cols>
  <sheetData>
    <row r="1" spans="1:30" ht="45" customHeight="1" thickBot="1" x14ac:dyDescent="0.25">
      <c r="A1" s="139"/>
      <c r="B1" s="640" t="s">
        <v>131</v>
      </c>
      <c r="C1" s="641"/>
      <c r="D1" s="641"/>
      <c r="E1" s="641"/>
      <c r="F1" s="641"/>
      <c r="G1" s="641"/>
      <c r="H1" s="641"/>
      <c r="I1" s="641"/>
      <c r="J1" s="642"/>
      <c r="K1" s="640" t="s">
        <v>235</v>
      </c>
      <c r="L1" s="641"/>
      <c r="M1" s="641"/>
      <c r="N1" s="641"/>
      <c r="O1" s="641"/>
      <c r="P1" s="641"/>
      <c r="Q1" s="641"/>
      <c r="R1" s="641"/>
      <c r="S1" s="642"/>
      <c r="T1" s="640" t="s">
        <v>236</v>
      </c>
      <c r="U1" s="641"/>
      <c r="V1" s="641"/>
      <c r="W1" s="641"/>
      <c r="X1" s="641"/>
      <c r="Y1" s="641"/>
      <c r="Z1" s="641"/>
      <c r="AA1" s="641"/>
      <c r="AB1" s="642"/>
    </row>
    <row r="2" spans="1:30" s="75" customFormat="1" ht="45" customHeight="1" thickBot="1" x14ac:dyDescent="0.25">
      <c r="A2" s="140"/>
      <c r="B2" s="646" t="s">
        <v>34</v>
      </c>
      <c r="C2" s="644"/>
      <c r="D2" s="645"/>
      <c r="E2" s="647" t="s">
        <v>50</v>
      </c>
      <c r="F2" s="648"/>
      <c r="G2" s="649"/>
      <c r="H2" s="644" t="s">
        <v>132</v>
      </c>
      <c r="I2" s="644"/>
      <c r="J2" s="645"/>
      <c r="K2" s="646" t="s">
        <v>171</v>
      </c>
      <c r="L2" s="644"/>
      <c r="M2" s="645"/>
      <c r="N2" s="646" t="s">
        <v>117</v>
      </c>
      <c r="O2" s="644"/>
      <c r="P2" s="645"/>
      <c r="Q2" s="646" t="s">
        <v>133</v>
      </c>
      <c r="R2" s="644"/>
      <c r="S2" s="645"/>
      <c r="T2" s="643" t="s">
        <v>34</v>
      </c>
      <c r="U2" s="644"/>
      <c r="V2" s="645"/>
      <c r="W2" s="643" t="s">
        <v>50</v>
      </c>
      <c r="X2" s="644"/>
      <c r="Y2" s="645"/>
      <c r="Z2" s="643" t="s">
        <v>132</v>
      </c>
      <c r="AA2" s="644"/>
      <c r="AB2" s="645"/>
    </row>
    <row r="3" spans="1:30" s="4" customFormat="1" ht="45" customHeight="1" thickBot="1" x14ac:dyDescent="0.25">
      <c r="A3" s="60" t="s">
        <v>45</v>
      </c>
      <c r="B3" s="244" t="s">
        <v>0</v>
      </c>
      <c r="C3" s="245" t="s">
        <v>198</v>
      </c>
      <c r="D3" s="246" t="s">
        <v>49</v>
      </c>
      <c r="E3" s="244" t="s">
        <v>0</v>
      </c>
      <c r="F3" s="245" t="s">
        <v>198</v>
      </c>
      <c r="G3" s="246" t="s">
        <v>49</v>
      </c>
      <c r="H3" s="244" t="s">
        <v>0</v>
      </c>
      <c r="I3" s="245" t="s">
        <v>198</v>
      </c>
      <c r="J3" s="246" t="s">
        <v>49</v>
      </c>
      <c r="K3" s="244" t="s">
        <v>0</v>
      </c>
      <c r="L3" s="245" t="s">
        <v>198</v>
      </c>
      <c r="M3" s="246" t="s">
        <v>49</v>
      </c>
      <c r="N3" s="244" t="s">
        <v>0</v>
      </c>
      <c r="O3" s="245" t="s">
        <v>198</v>
      </c>
      <c r="P3" s="246" t="s">
        <v>49</v>
      </c>
      <c r="Q3" s="244" t="s">
        <v>0</v>
      </c>
      <c r="R3" s="245" t="s">
        <v>198</v>
      </c>
      <c r="S3" s="246" t="s">
        <v>49</v>
      </c>
      <c r="T3" s="244" t="s">
        <v>0</v>
      </c>
      <c r="U3" s="245" t="s">
        <v>198</v>
      </c>
      <c r="V3" s="246" t="s">
        <v>49</v>
      </c>
      <c r="W3" s="244" t="s">
        <v>0</v>
      </c>
      <c r="X3" s="245" t="s">
        <v>198</v>
      </c>
      <c r="Y3" s="246" t="s">
        <v>49</v>
      </c>
      <c r="Z3" s="244" t="s">
        <v>0</v>
      </c>
      <c r="AA3" s="245" t="s">
        <v>198</v>
      </c>
      <c r="AB3" s="246" t="s">
        <v>49</v>
      </c>
    </row>
    <row r="4" spans="1:30" s="4" customFormat="1" ht="45" customHeight="1" x14ac:dyDescent="0.2">
      <c r="A4" s="247" t="s">
        <v>46</v>
      </c>
      <c r="B4" s="305">
        <f>'TABLA 1-21'!F6</f>
        <v>1570</v>
      </c>
      <c r="C4" s="306">
        <f>'TABLA 3-21'!F6</f>
        <v>198</v>
      </c>
      <c r="D4" s="307">
        <f>B4+C4</f>
        <v>1768</v>
      </c>
      <c r="E4" s="301">
        <f>'TABLA 1-21'!H6</f>
        <v>1548</v>
      </c>
      <c r="F4" s="300">
        <f>'TABLA 3-21'!H6</f>
        <v>179</v>
      </c>
      <c r="G4" s="143">
        <f>E4+F4</f>
        <v>1727</v>
      </c>
      <c r="H4" s="267">
        <f t="shared" ref="H4:J8" si="0">E4/B4</f>
        <v>0.98598726114649682</v>
      </c>
      <c r="I4" s="267">
        <f t="shared" si="0"/>
        <v>0.90404040404040409</v>
      </c>
      <c r="J4" s="268">
        <f t="shared" si="0"/>
        <v>0.97680995475113119</v>
      </c>
      <c r="K4" s="314">
        <v>929</v>
      </c>
      <c r="L4" s="315">
        <v>106</v>
      </c>
      <c r="M4" s="303">
        <f>SUM(K4:L4)</f>
        <v>1035</v>
      </c>
      <c r="N4" s="314">
        <v>914</v>
      </c>
      <c r="O4" s="319">
        <v>98</v>
      </c>
      <c r="P4" s="143">
        <f>SUM(N4:O4)</f>
        <v>1012</v>
      </c>
      <c r="Q4" s="144">
        <f t="shared" ref="Q4:S8" si="1">N4/K4</f>
        <v>0.9838536060279871</v>
      </c>
      <c r="R4" s="269">
        <f t="shared" si="1"/>
        <v>0.92452830188679247</v>
      </c>
      <c r="S4" s="270">
        <f t="shared" si="1"/>
        <v>0.97777777777777775</v>
      </c>
      <c r="T4" s="314">
        <f>B4-K4</f>
        <v>641</v>
      </c>
      <c r="U4" s="315">
        <f t="shared" ref="U4:U7" si="2">C4-L4</f>
        <v>92</v>
      </c>
      <c r="V4" s="303">
        <f t="shared" ref="V4:V7" si="3">D4-M4</f>
        <v>733</v>
      </c>
      <c r="W4" s="314">
        <f t="shared" ref="W4:W7" si="4">E4-N4</f>
        <v>634</v>
      </c>
      <c r="X4" s="319">
        <f t="shared" ref="X4:X7" si="5">F4-O4</f>
        <v>81</v>
      </c>
      <c r="Y4" s="143">
        <f t="shared" ref="Y4:Y7" si="6">G4-P4</f>
        <v>715</v>
      </c>
      <c r="Z4" s="144">
        <f t="shared" ref="Z4:Z8" si="7">W4/T4</f>
        <v>0.98907956318252732</v>
      </c>
      <c r="AA4" s="269">
        <f t="shared" ref="AA4:AA8" si="8">X4/U4</f>
        <v>0.88043478260869568</v>
      </c>
      <c r="AB4" s="270">
        <f t="shared" ref="AB4:AB8" si="9">Y4/V4</f>
        <v>0.97544338335607095</v>
      </c>
      <c r="AD4" s="445"/>
    </row>
    <row r="5" spans="1:30" s="4" customFormat="1" ht="45" customHeight="1" x14ac:dyDescent="0.2">
      <c r="A5" s="248" t="s">
        <v>47</v>
      </c>
      <c r="B5" s="308">
        <f>'TABLA 1-21'!F9</f>
        <v>1849</v>
      </c>
      <c r="C5" s="306">
        <f>'TABLA 3-21'!F9</f>
        <v>292</v>
      </c>
      <c r="D5" s="309">
        <f>B5+C5</f>
        <v>2141</v>
      </c>
      <c r="E5" s="141">
        <f>'TABLA 1-21'!H9</f>
        <v>1814</v>
      </c>
      <c r="F5" s="300">
        <f>'TABLA 3-21'!H9</f>
        <v>261</v>
      </c>
      <c r="G5" s="142">
        <f>E5+F5</f>
        <v>2075</v>
      </c>
      <c r="H5" s="145">
        <f t="shared" si="0"/>
        <v>0.98107084910762576</v>
      </c>
      <c r="I5" s="145">
        <f t="shared" si="0"/>
        <v>0.89383561643835618</v>
      </c>
      <c r="J5" s="148">
        <f t="shared" si="0"/>
        <v>0.96917328351237741</v>
      </c>
      <c r="K5" s="314">
        <v>1084</v>
      </c>
      <c r="L5" s="316">
        <v>146</v>
      </c>
      <c r="M5" s="303">
        <f>SUM(K5:L5)</f>
        <v>1230</v>
      </c>
      <c r="N5" s="314">
        <v>1062</v>
      </c>
      <c r="O5" s="316">
        <v>127</v>
      </c>
      <c r="P5" s="143">
        <f>SUM(N5:O5)</f>
        <v>1189</v>
      </c>
      <c r="Q5" s="261">
        <f t="shared" si="1"/>
        <v>0.97970479704797053</v>
      </c>
      <c r="R5" s="262">
        <f t="shared" si="1"/>
        <v>0.86986301369863017</v>
      </c>
      <c r="S5" s="263">
        <f t="shared" si="1"/>
        <v>0.96666666666666667</v>
      </c>
      <c r="T5" s="314">
        <f t="shared" ref="T5:T7" si="10">B5-K5</f>
        <v>765</v>
      </c>
      <c r="U5" s="316">
        <f t="shared" si="2"/>
        <v>146</v>
      </c>
      <c r="V5" s="303">
        <f t="shared" si="3"/>
        <v>911</v>
      </c>
      <c r="W5" s="314">
        <f t="shared" si="4"/>
        <v>752</v>
      </c>
      <c r="X5" s="316">
        <f t="shared" si="5"/>
        <v>134</v>
      </c>
      <c r="Y5" s="143">
        <f t="shared" si="6"/>
        <v>886</v>
      </c>
      <c r="Z5" s="261">
        <f t="shared" si="7"/>
        <v>0.98300653594771237</v>
      </c>
      <c r="AA5" s="262">
        <f t="shared" si="8"/>
        <v>0.9178082191780822</v>
      </c>
      <c r="AB5" s="263">
        <f t="shared" si="9"/>
        <v>0.97255762897914377</v>
      </c>
      <c r="AD5" s="445"/>
    </row>
    <row r="6" spans="1:30" s="4" customFormat="1" ht="45" customHeight="1" x14ac:dyDescent="0.2">
      <c r="A6" s="248" t="s">
        <v>21</v>
      </c>
      <c r="B6" s="308">
        <f>'TABLA 1-21'!F21</f>
        <v>2721</v>
      </c>
      <c r="C6" s="306">
        <f>'TABLA 3-21'!F21</f>
        <v>447</v>
      </c>
      <c r="D6" s="309">
        <f>B6+C6</f>
        <v>3168</v>
      </c>
      <c r="E6" s="141">
        <f>'TABLA 1-21'!H21</f>
        <v>2682</v>
      </c>
      <c r="F6" s="300">
        <f>'TABLA 3-21'!H21</f>
        <v>390</v>
      </c>
      <c r="G6" s="142">
        <f>E6+F6</f>
        <v>3072</v>
      </c>
      <c r="H6" s="145">
        <f t="shared" si="0"/>
        <v>0.98566703417861079</v>
      </c>
      <c r="I6" s="145">
        <f t="shared" si="0"/>
        <v>0.87248322147651003</v>
      </c>
      <c r="J6" s="148">
        <f t="shared" si="0"/>
        <v>0.96969696969696972</v>
      </c>
      <c r="K6" s="314">
        <v>1580</v>
      </c>
      <c r="L6" s="316">
        <v>262</v>
      </c>
      <c r="M6" s="303">
        <f>SUM(K6:L6)</f>
        <v>1842</v>
      </c>
      <c r="N6" s="314">
        <v>1553</v>
      </c>
      <c r="O6" s="316">
        <v>224</v>
      </c>
      <c r="P6" s="143">
        <f>SUM(N6:O6)</f>
        <v>1777</v>
      </c>
      <c r="Q6" s="261">
        <f t="shared" si="1"/>
        <v>0.98291139240506331</v>
      </c>
      <c r="R6" s="262">
        <f t="shared" si="1"/>
        <v>0.85496183206106868</v>
      </c>
      <c r="S6" s="263">
        <f t="shared" si="1"/>
        <v>0.96471226927252984</v>
      </c>
      <c r="T6" s="314">
        <f t="shared" si="10"/>
        <v>1141</v>
      </c>
      <c r="U6" s="316">
        <f t="shared" si="2"/>
        <v>185</v>
      </c>
      <c r="V6" s="303">
        <f t="shared" si="3"/>
        <v>1326</v>
      </c>
      <c r="W6" s="314">
        <f t="shared" si="4"/>
        <v>1129</v>
      </c>
      <c r="X6" s="316">
        <f t="shared" si="5"/>
        <v>166</v>
      </c>
      <c r="Y6" s="143">
        <f t="shared" si="6"/>
        <v>1295</v>
      </c>
      <c r="Z6" s="261">
        <f t="shared" si="7"/>
        <v>0.98948290972830855</v>
      </c>
      <c r="AA6" s="262">
        <f t="shared" si="8"/>
        <v>0.89729729729729735</v>
      </c>
      <c r="AB6" s="263">
        <f t="shared" si="9"/>
        <v>0.97662141779788836</v>
      </c>
      <c r="AD6" s="445"/>
    </row>
    <row r="7" spans="1:30" s="4" customFormat="1" ht="45" customHeight="1" thickBot="1" x14ac:dyDescent="0.25">
      <c r="A7" s="249" t="s">
        <v>22</v>
      </c>
      <c r="B7" s="310">
        <f>'TABLA 1-21'!F36</f>
        <v>4123</v>
      </c>
      <c r="C7" s="306">
        <f>'TABLA 3-21'!F36</f>
        <v>619</v>
      </c>
      <c r="D7" s="311">
        <f>B7+C7</f>
        <v>4742</v>
      </c>
      <c r="E7" s="302">
        <f>'TABLA 1-21'!H36</f>
        <v>4090</v>
      </c>
      <c r="F7" s="300">
        <f>'TABLA 3-21'!H36</f>
        <v>564</v>
      </c>
      <c r="G7" s="146">
        <f>E7+F7</f>
        <v>4654</v>
      </c>
      <c r="H7" s="147">
        <f t="shared" si="0"/>
        <v>0.99199611933058451</v>
      </c>
      <c r="I7" s="147">
        <f t="shared" si="0"/>
        <v>0.91114701130856224</v>
      </c>
      <c r="J7" s="149">
        <f t="shared" si="0"/>
        <v>0.98144242935470261</v>
      </c>
      <c r="K7" s="317">
        <v>2392</v>
      </c>
      <c r="L7" s="318">
        <v>302</v>
      </c>
      <c r="M7" s="304">
        <f>SUM(K7:L7)</f>
        <v>2694</v>
      </c>
      <c r="N7" s="317">
        <v>2370</v>
      </c>
      <c r="O7" s="318">
        <v>272</v>
      </c>
      <c r="P7" s="250">
        <f>SUM(N7:O7)</f>
        <v>2642</v>
      </c>
      <c r="Q7" s="264">
        <f t="shared" si="1"/>
        <v>0.99080267558528423</v>
      </c>
      <c r="R7" s="265">
        <f t="shared" si="1"/>
        <v>0.90066225165562919</v>
      </c>
      <c r="S7" s="266">
        <f t="shared" si="1"/>
        <v>0.98069784706755758</v>
      </c>
      <c r="T7" s="317">
        <f t="shared" si="10"/>
        <v>1731</v>
      </c>
      <c r="U7" s="318">
        <f t="shared" si="2"/>
        <v>317</v>
      </c>
      <c r="V7" s="304">
        <f t="shared" si="3"/>
        <v>2048</v>
      </c>
      <c r="W7" s="317">
        <f t="shared" si="4"/>
        <v>1720</v>
      </c>
      <c r="X7" s="318">
        <f t="shared" si="5"/>
        <v>292</v>
      </c>
      <c r="Y7" s="250">
        <f t="shared" si="6"/>
        <v>2012</v>
      </c>
      <c r="Z7" s="264">
        <f t="shared" si="7"/>
        <v>0.99364529173887928</v>
      </c>
      <c r="AA7" s="265">
        <f t="shared" si="8"/>
        <v>0.92113564668769721</v>
      </c>
      <c r="AB7" s="266">
        <f t="shared" si="9"/>
        <v>0.982421875</v>
      </c>
      <c r="AD7" s="445"/>
    </row>
    <row r="8" spans="1:30" s="4" customFormat="1" ht="45" customHeight="1" thickBot="1" x14ac:dyDescent="0.25">
      <c r="A8" s="138" t="s">
        <v>48</v>
      </c>
      <c r="B8" s="251">
        <f>SUM(B4:B7)</f>
        <v>10263</v>
      </c>
      <c r="C8" s="252">
        <f>SUM(C4:C7)</f>
        <v>1556</v>
      </c>
      <c r="D8" s="253">
        <f>B8+C8</f>
        <v>11819</v>
      </c>
      <c r="E8" s="254">
        <f>SUM(E4:E7)</f>
        <v>10134</v>
      </c>
      <c r="F8" s="255">
        <f>SUM(F4:F7)</f>
        <v>1394</v>
      </c>
      <c r="G8" s="256">
        <f>E8+F8</f>
        <v>11528</v>
      </c>
      <c r="H8" s="257">
        <f t="shared" si="0"/>
        <v>0.98743057585501315</v>
      </c>
      <c r="I8" s="257">
        <f t="shared" si="0"/>
        <v>0.89588688946015427</v>
      </c>
      <c r="J8" s="258">
        <f t="shared" si="0"/>
        <v>0.9753786276334715</v>
      </c>
      <c r="K8" s="251">
        <f>SUM(K4:K7)</f>
        <v>5985</v>
      </c>
      <c r="L8" s="259">
        <f>SUM(L4:L7)</f>
        <v>816</v>
      </c>
      <c r="M8" s="253">
        <f>K8+L8</f>
        <v>6801</v>
      </c>
      <c r="N8" s="251">
        <f>SUM(N4:N7)</f>
        <v>5899</v>
      </c>
      <c r="O8" s="259">
        <f>SUM(O4:O7)</f>
        <v>721</v>
      </c>
      <c r="P8" s="253">
        <f>N8+O8</f>
        <v>6620</v>
      </c>
      <c r="Q8" s="260">
        <f t="shared" si="1"/>
        <v>0.98563074352548041</v>
      </c>
      <c r="R8" s="271">
        <f t="shared" si="1"/>
        <v>0.88357843137254899</v>
      </c>
      <c r="S8" s="272">
        <f t="shared" si="1"/>
        <v>0.97338626672548156</v>
      </c>
      <c r="T8" s="251">
        <f>SUM(T4:T7)</f>
        <v>4278</v>
      </c>
      <c r="U8" s="259">
        <f>SUM(U4:U7)</f>
        <v>740</v>
      </c>
      <c r="V8" s="253">
        <f>T8+U8</f>
        <v>5018</v>
      </c>
      <c r="W8" s="251">
        <f>SUM(W4:W7)</f>
        <v>4235</v>
      </c>
      <c r="X8" s="259">
        <f>SUM(X4:X7)</f>
        <v>673</v>
      </c>
      <c r="Y8" s="253">
        <f>W8+X8</f>
        <v>4908</v>
      </c>
      <c r="Z8" s="260">
        <f t="shared" si="7"/>
        <v>0.98994857410004677</v>
      </c>
      <c r="AA8" s="271">
        <f t="shared" si="8"/>
        <v>0.9094594594594595</v>
      </c>
      <c r="AB8" s="272">
        <f t="shared" si="9"/>
        <v>0.97807891590275009</v>
      </c>
      <c r="AD8" s="445"/>
    </row>
    <row r="10" spans="1:30" x14ac:dyDescent="0.2">
      <c r="A10" t="s">
        <v>134</v>
      </c>
    </row>
  </sheetData>
  <mergeCells count="12">
    <mergeCell ref="T1:AB1"/>
    <mergeCell ref="T2:V2"/>
    <mergeCell ref="W2:Y2"/>
    <mergeCell ref="Z2:AB2"/>
    <mergeCell ref="B1:J1"/>
    <mergeCell ref="K1:S1"/>
    <mergeCell ref="B2:D2"/>
    <mergeCell ref="E2:G2"/>
    <mergeCell ref="H2:J2"/>
    <mergeCell ref="K2:M2"/>
    <mergeCell ref="N2:P2"/>
    <mergeCell ref="Q2:S2"/>
  </mergeCells>
  <printOptions horizontalCentered="1"/>
  <pageMargins left="0" right="0" top="1.3779527559055118" bottom="0.98425196850393704" header="0.39370078740157483" footer="0"/>
  <pageSetup paperSize="9" scale="70" orientation="landscape" r:id="rId1"/>
  <headerFooter alignWithMargins="0">
    <oddHeader>&amp;L&amp;G&amp;C&amp;"Arial,Negrita"&amp;12TABLA 14
TABLA DE OTROS ASPECTOS.
DISTRIBUCIÓN DE HOMBRES Y MUJERES EN LA EBAU DE JUNIO Y JULIO 2021
.</oddHeader>
  </headerFooter>
  <ignoredErrors>
    <ignoredError sqref="T4:AB7 T8:U8 W8:AB8" unlockedFormula="1"/>
    <ignoredError sqref="V8" formula="1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/>
  </sheetPr>
  <dimension ref="A1:K39"/>
  <sheetViews>
    <sheetView view="pageLayout" zoomScaleNormal="100" workbookViewId="0">
      <selection activeCell="G6" sqref="G6:J39"/>
    </sheetView>
  </sheetViews>
  <sheetFormatPr baseColWidth="10" defaultRowHeight="12.75" x14ac:dyDescent="0.2"/>
  <cols>
    <col min="1" max="3" width="11.42578125" style="33"/>
    <col min="4" max="4" width="14.85546875" style="33" customWidth="1"/>
    <col min="5" max="5" width="13.85546875" style="33" bestFit="1" customWidth="1"/>
    <col min="6" max="6" width="13.7109375" style="33" customWidth="1"/>
    <col min="7" max="7" width="16.5703125" style="33" customWidth="1"/>
    <col min="8" max="8" width="11.42578125" style="33"/>
    <col min="9" max="9" width="13.85546875" style="33" bestFit="1" customWidth="1"/>
    <col min="10" max="10" width="13.42578125" style="33" customWidth="1"/>
    <col min="11" max="16384" width="11.42578125" style="33"/>
  </cols>
  <sheetData>
    <row r="1" spans="1:11" ht="16.5" customHeight="1" x14ac:dyDescent="0.2">
      <c r="A1" s="482" t="s">
        <v>51</v>
      </c>
      <c r="B1" s="483"/>
      <c r="C1" s="479"/>
      <c r="D1" s="450" t="s">
        <v>52</v>
      </c>
      <c r="E1" s="450" t="s">
        <v>175</v>
      </c>
      <c r="F1" s="450" t="s">
        <v>176</v>
      </c>
      <c r="G1" s="450" t="s">
        <v>53</v>
      </c>
      <c r="H1" s="479" t="s">
        <v>174</v>
      </c>
      <c r="I1" s="476" t="s">
        <v>54</v>
      </c>
      <c r="J1" s="450" t="s">
        <v>55</v>
      </c>
    </row>
    <row r="2" spans="1:11" ht="18" customHeight="1" x14ac:dyDescent="0.2">
      <c r="A2" s="484"/>
      <c r="B2" s="485"/>
      <c r="C2" s="480"/>
      <c r="D2" s="451"/>
      <c r="E2" s="471"/>
      <c r="F2" s="471"/>
      <c r="G2" s="451"/>
      <c r="H2" s="480"/>
      <c r="I2" s="477"/>
      <c r="J2" s="471"/>
    </row>
    <row r="3" spans="1:11" ht="12.75" customHeight="1" thickBot="1" x14ac:dyDescent="0.25">
      <c r="A3" s="486"/>
      <c r="B3" s="487"/>
      <c r="C3" s="481"/>
      <c r="D3" s="452"/>
      <c r="E3" s="472"/>
      <c r="F3" s="472"/>
      <c r="G3" s="452"/>
      <c r="H3" s="481"/>
      <c r="I3" s="478"/>
      <c r="J3" s="472"/>
    </row>
    <row r="4" spans="1:11" x14ac:dyDescent="0.2">
      <c r="A4" s="473" t="s">
        <v>2</v>
      </c>
      <c r="B4" s="468" t="s">
        <v>3</v>
      </c>
      <c r="C4" s="34" t="s">
        <v>4</v>
      </c>
      <c r="D4" s="430">
        <v>1709</v>
      </c>
      <c r="E4" s="398">
        <v>1128</v>
      </c>
      <c r="F4" s="398">
        <v>1124</v>
      </c>
      <c r="G4" s="37">
        <f t="shared" ref="G4:G39" si="0">F4/D4</f>
        <v>0.65769455822118195</v>
      </c>
      <c r="H4" s="400">
        <v>1106</v>
      </c>
      <c r="I4" s="37">
        <f t="shared" ref="I4:I39" si="1">H4/F4</f>
        <v>0.98398576512455516</v>
      </c>
      <c r="J4" s="37">
        <f t="shared" ref="J4:J39" si="2">H4/D4</f>
        <v>0.64716208308952605</v>
      </c>
      <c r="K4" s="382"/>
    </row>
    <row r="5" spans="1:11" x14ac:dyDescent="0.2">
      <c r="A5" s="474"/>
      <c r="B5" s="469"/>
      <c r="C5" s="39" t="s">
        <v>5</v>
      </c>
      <c r="D5" s="431">
        <v>598</v>
      </c>
      <c r="E5" s="399">
        <v>448</v>
      </c>
      <c r="F5" s="399">
        <v>446</v>
      </c>
      <c r="G5" s="42">
        <f t="shared" si="0"/>
        <v>0.74581939799331098</v>
      </c>
      <c r="H5" s="401">
        <v>442</v>
      </c>
      <c r="I5" s="42">
        <f t="shared" si="1"/>
        <v>0.99103139013452912</v>
      </c>
      <c r="J5" s="42">
        <f t="shared" si="2"/>
        <v>0.73913043478260865</v>
      </c>
      <c r="K5" s="382"/>
    </row>
    <row r="6" spans="1:11" ht="13.5" thickBot="1" x14ac:dyDescent="0.25">
      <c r="A6" s="475"/>
      <c r="B6" s="470"/>
      <c r="C6" s="44" t="s">
        <v>1</v>
      </c>
      <c r="D6" s="45">
        <f>SUM(D4:D5)</f>
        <v>2307</v>
      </c>
      <c r="E6" s="46">
        <f>SUM(E4:E5)</f>
        <v>1576</v>
      </c>
      <c r="F6" s="46">
        <f>SUM(F4:F5)</f>
        <v>1570</v>
      </c>
      <c r="G6" s="47">
        <f t="shared" si="0"/>
        <v>0.68053749458170787</v>
      </c>
      <c r="H6" s="402">
        <f>SUM(H4:H5)</f>
        <v>1548</v>
      </c>
      <c r="I6" s="47">
        <f t="shared" si="1"/>
        <v>0.98598726114649682</v>
      </c>
      <c r="J6" s="47">
        <f t="shared" si="2"/>
        <v>0.67100130039011707</v>
      </c>
      <c r="K6" s="382"/>
    </row>
    <row r="7" spans="1:11" x14ac:dyDescent="0.2">
      <c r="A7" s="473" t="s">
        <v>6</v>
      </c>
      <c r="B7" s="468" t="s">
        <v>7</v>
      </c>
      <c r="C7" s="34" t="s">
        <v>4</v>
      </c>
      <c r="D7" s="430">
        <v>2279</v>
      </c>
      <c r="E7" s="398">
        <v>1236</v>
      </c>
      <c r="F7" s="398">
        <v>1235</v>
      </c>
      <c r="G7" s="37">
        <f t="shared" si="0"/>
        <v>0.54190434401053089</v>
      </c>
      <c r="H7" s="400">
        <v>1211</v>
      </c>
      <c r="I7" s="37">
        <f t="shared" si="1"/>
        <v>0.98056680161943321</v>
      </c>
      <c r="J7" s="37">
        <f t="shared" si="2"/>
        <v>0.53137340939008337</v>
      </c>
      <c r="K7" s="382"/>
    </row>
    <row r="8" spans="1:11" x14ac:dyDescent="0.2">
      <c r="A8" s="474"/>
      <c r="B8" s="469"/>
      <c r="C8" s="39" t="s">
        <v>5</v>
      </c>
      <c r="D8" s="431">
        <v>717</v>
      </c>
      <c r="E8" s="399">
        <v>614</v>
      </c>
      <c r="F8" s="399">
        <v>614</v>
      </c>
      <c r="G8" s="42">
        <f t="shared" si="0"/>
        <v>0.85634588563458858</v>
      </c>
      <c r="H8" s="401">
        <v>603</v>
      </c>
      <c r="I8" s="42">
        <f t="shared" si="1"/>
        <v>0.98208469055374592</v>
      </c>
      <c r="J8" s="42">
        <f t="shared" si="2"/>
        <v>0.84100418410041844</v>
      </c>
      <c r="K8" s="382"/>
    </row>
    <row r="9" spans="1:11" ht="13.5" thickBot="1" x14ac:dyDescent="0.25">
      <c r="A9" s="475"/>
      <c r="B9" s="470"/>
      <c r="C9" s="44" t="s">
        <v>1</v>
      </c>
      <c r="D9" s="45">
        <f>SUM(D7:D8)</f>
        <v>2996</v>
      </c>
      <c r="E9" s="46">
        <f>SUM(E7:E8)</f>
        <v>1850</v>
      </c>
      <c r="F9" s="46">
        <f>SUM(F7:F8)</f>
        <v>1849</v>
      </c>
      <c r="G9" s="47">
        <f t="shared" si="0"/>
        <v>0.61715620827770357</v>
      </c>
      <c r="H9" s="48">
        <f>SUM(H7:H8)</f>
        <v>1814</v>
      </c>
      <c r="I9" s="47">
        <f t="shared" si="1"/>
        <v>0.98107084910762576</v>
      </c>
      <c r="J9" s="47">
        <f t="shared" si="2"/>
        <v>0.60547396528704944</v>
      </c>
      <c r="K9" s="382"/>
    </row>
    <row r="10" spans="1:11" x14ac:dyDescent="0.2">
      <c r="A10" s="465" t="s">
        <v>8</v>
      </c>
      <c r="B10" s="468" t="s">
        <v>9</v>
      </c>
      <c r="C10" s="34" t="s">
        <v>4</v>
      </c>
      <c r="D10" s="430">
        <v>739</v>
      </c>
      <c r="E10" s="398">
        <v>400</v>
      </c>
      <c r="F10" s="398">
        <v>398</v>
      </c>
      <c r="G10" s="37">
        <f t="shared" si="0"/>
        <v>0.53856562922868745</v>
      </c>
      <c r="H10" s="400">
        <v>392</v>
      </c>
      <c r="I10" s="37">
        <f t="shared" si="1"/>
        <v>0.98492462311557794</v>
      </c>
      <c r="J10" s="37">
        <f t="shared" si="2"/>
        <v>0.53044654939106906</v>
      </c>
      <c r="K10" s="382"/>
    </row>
    <row r="11" spans="1:11" x14ac:dyDescent="0.2">
      <c r="A11" s="466"/>
      <c r="B11" s="469"/>
      <c r="C11" s="39" t="s">
        <v>5</v>
      </c>
      <c r="D11" s="431">
        <v>234</v>
      </c>
      <c r="E11" s="399">
        <v>158</v>
      </c>
      <c r="F11" s="399">
        <v>158</v>
      </c>
      <c r="G11" s="42">
        <f t="shared" si="0"/>
        <v>0.67521367521367526</v>
      </c>
      <c r="H11" s="401">
        <v>157</v>
      </c>
      <c r="I11" s="42">
        <f t="shared" si="1"/>
        <v>0.99367088607594933</v>
      </c>
      <c r="J11" s="42">
        <f t="shared" si="2"/>
        <v>0.67094017094017089</v>
      </c>
      <c r="K11" s="382"/>
    </row>
    <row r="12" spans="1:11" ht="13.5" thickBot="1" x14ac:dyDescent="0.25">
      <c r="A12" s="466"/>
      <c r="B12" s="470"/>
      <c r="C12" s="49" t="s">
        <v>1</v>
      </c>
      <c r="D12" s="45">
        <f>SUM(D10:D11)</f>
        <v>973</v>
      </c>
      <c r="E12" s="46">
        <f>SUM(E10:E11)</f>
        <v>558</v>
      </c>
      <c r="F12" s="46">
        <f>SUM(F10:F11)</f>
        <v>556</v>
      </c>
      <c r="G12" s="47">
        <f t="shared" si="0"/>
        <v>0.5714285714285714</v>
      </c>
      <c r="H12" s="48">
        <f>SUM(H10:H11)</f>
        <v>549</v>
      </c>
      <c r="I12" s="47">
        <f t="shared" si="1"/>
        <v>0.98741007194244601</v>
      </c>
      <c r="J12" s="47">
        <f t="shared" si="2"/>
        <v>0.56423432682425489</v>
      </c>
      <c r="K12" s="382"/>
    </row>
    <row r="13" spans="1:11" x14ac:dyDescent="0.2">
      <c r="A13" s="466"/>
      <c r="B13" s="468" t="s">
        <v>11</v>
      </c>
      <c r="C13" s="34" t="s">
        <v>4</v>
      </c>
      <c r="D13" s="430">
        <v>1644</v>
      </c>
      <c r="E13" s="398">
        <v>1006</v>
      </c>
      <c r="F13" s="398">
        <v>1002</v>
      </c>
      <c r="G13" s="37">
        <f t="shared" si="0"/>
        <v>0.60948905109489049</v>
      </c>
      <c r="H13" s="400">
        <v>991</v>
      </c>
      <c r="I13" s="37">
        <f t="shared" si="1"/>
        <v>0.98902195608782439</v>
      </c>
      <c r="J13" s="37">
        <f t="shared" si="2"/>
        <v>0.60279805352798055</v>
      </c>
      <c r="K13" s="382"/>
    </row>
    <row r="14" spans="1:11" x14ac:dyDescent="0.2">
      <c r="A14" s="466"/>
      <c r="B14" s="469"/>
      <c r="C14" s="39" t="s">
        <v>5</v>
      </c>
      <c r="D14" s="431">
        <v>585</v>
      </c>
      <c r="E14" s="399">
        <v>468</v>
      </c>
      <c r="F14" s="399">
        <v>467</v>
      </c>
      <c r="G14" s="42">
        <f t="shared" si="0"/>
        <v>0.79829059829059834</v>
      </c>
      <c r="H14" s="401">
        <v>462</v>
      </c>
      <c r="I14" s="42">
        <f t="shared" si="1"/>
        <v>0.98929336188436834</v>
      </c>
      <c r="J14" s="42">
        <f>H14/D14</f>
        <v>0.78974358974358971</v>
      </c>
      <c r="K14" s="382"/>
    </row>
    <row r="15" spans="1:11" ht="13.5" thickBot="1" x14ac:dyDescent="0.25">
      <c r="A15" s="466"/>
      <c r="B15" s="470"/>
      <c r="C15" s="49" t="s">
        <v>1</v>
      </c>
      <c r="D15" s="45">
        <f>SUM(D13:D14)</f>
        <v>2229</v>
      </c>
      <c r="E15" s="46">
        <f>SUM(E13:E14)</f>
        <v>1474</v>
      </c>
      <c r="F15" s="46">
        <f>SUM(F13:F14)</f>
        <v>1469</v>
      </c>
      <c r="G15" s="47">
        <f t="shared" si="0"/>
        <v>0.6590399282189322</v>
      </c>
      <c r="H15" s="48">
        <f>SUM(H13:H14)</f>
        <v>1453</v>
      </c>
      <c r="I15" s="47">
        <f t="shared" si="1"/>
        <v>0.98910823689584748</v>
      </c>
      <c r="J15" s="47">
        <f t="shared" si="2"/>
        <v>0.65186182144459404</v>
      </c>
      <c r="K15" s="382"/>
    </row>
    <row r="16" spans="1:11" x14ac:dyDescent="0.2">
      <c r="A16" s="466"/>
      <c r="B16" s="468" t="s">
        <v>12</v>
      </c>
      <c r="C16" s="34" t="s">
        <v>4</v>
      </c>
      <c r="D16" s="430">
        <v>922</v>
      </c>
      <c r="E16" s="398">
        <v>601</v>
      </c>
      <c r="F16" s="398">
        <v>598</v>
      </c>
      <c r="G16" s="37">
        <f t="shared" si="0"/>
        <v>0.64859002169197399</v>
      </c>
      <c r="H16" s="400">
        <v>584</v>
      </c>
      <c r="I16" s="37">
        <f t="shared" si="1"/>
        <v>0.97658862876254182</v>
      </c>
      <c r="J16" s="37">
        <f t="shared" si="2"/>
        <v>0.63340563991323207</v>
      </c>
      <c r="K16" s="382"/>
    </row>
    <row r="17" spans="1:11" x14ac:dyDescent="0.2">
      <c r="A17" s="466"/>
      <c r="B17" s="469"/>
      <c r="C17" s="39" t="s">
        <v>5</v>
      </c>
      <c r="D17" s="431">
        <v>115</v>
      </c>
      <c r="E17" s="399">
        <v>98</v>
      </c>
      <c r="F17" s="399">
        <v>98</v>
      </c>
      <c r="G17" s="42">
        <f t="shared" si="0"/>
        <v>0.85217391304347823</v>
      </c>
      <c r="H17" s="401">
        <v>96</v>
      </c>
      <c r="I17" s="42">
        <f t="shared" si="1"/>
        <v>0.97959183673469385</v>
      </c>
      <c r="J17" s="42">
        <f t="shared" si="2"/>
        <v>0.83478260869565213</v>
      </c>
      <c r="K17" s="382"/>
    </row>
    <row r="18" spans="1:11" ht="13.5" thickBot="1" x14ac:dyDescent="0.25">
      <c r="A18" s="467"/>
      <c r="B18" s="470"/>
      <c r="C18" s="49" t="s">
        <v>1</v>
      </c>
      <c r="D18" s="45">
        <f>SUM(D16:D17)</f>
        <v>1037</v>
      </c>
      <c r="E18" s="46">
        <f>SUM(E16:E17)</f>
        <v>699</v>
      </c>
      <c r="F18" s="46">
        <f>SUM(F16:F17)</f>
        <v>696</v>
      </c>
      <c r="G18" s="47">
        <f t="shared" si="0"/>
        <v>0.67116682738669242</v>
      </c>
      <c r="H18" s="48">
        <f>SUM(H16:H17)</f>
        <v>680</v>
      </c>
      <c r="I18" s="47">
        <f t="shared" si="1"/>
        <v>0.97701149425287359</v>
      </c>
      <c r="J18" s="47">
        <f t="shared" si="2"/>
        <v>0.65573770491803274</v>
      </c>
      <c r="K18" s="382"/>
    </row>
    <row r="19" spans="1:11" x14ac:dyDescent="0.2">
      <c r="A19" s="459" t="s">
        <v>56</v>
      </c>
      <c r="B19" s="460"/>
      <c r="C19" s="34" t="s">
        <v>4</v>
      </c>
      <c r="D19" s="35">
        <f t="shared" ref="D19:F20" si="3">D10+D13+D16</f>
        <v>3305</v>
      </c>
      <c r="E19" s="36">
        <f t="shared" si="3"/>
        <v>2007</v>
      </c>
      <c r="F19" s="36">
        <f t="shared" si="3"/>
        <v>1998</v>
      </c>
      <c r="G19" s="37">
        <f t="shared" si="0"/>
        <v>0.60453857791225418</v>
      </c>
      <c r="H19" s="38">
        <f>H10+H13+H16</f>
        <v>1967</v>
      </c>
      <c r="I19" s="37">
        <f t="shared" si="1"/>
        <v>0.98448448448448445</v>
      </c>
      <c r="J19" s="37">
        <f t="shared" si="2"/>
        <v>0.59515885022692894</v>
      </c>
      <c r="K19" s="382"/>
    </row>
    <row r="20" spans="1:11" x14ac:dyDescent="0.2">
      <c r="A20" s="461"/>
      <c r="B20" s="462"/>
      <c r="C20" s="39" t="s">
        <v>5</v>
      </c>
      <c r="D20" s="40">
        <f t="shared" si="3"/>
        <v>934</v>
      </c>
      <c r="E20" s="41">
        <f t="shared" si="3"/>
        <v>724</v>
      </c>
      <c r="F20" s="41">
        <f t="shared" si="3"/>
        <v>723</v>
      </c>
      <c r="G20" s="42">
        <f t="shared" si="0"/>
        <v>0.77408993576017127</v>
      </c>
      <c r="H20" s="43">
        <f>H11+H14+H17</f>
        <v>715</v>
      </c>
      <c r="I20" s="42">
        <f t="shared" si="1"/>
        <v>0.98893499308437072</v>
      </c>
      <c r="J20" s="42">
        <f t="shared" si="2"/>
        <v>0.76552462526766596</v>
      </c>
      <c r="K20" s="382"/>
    </row>
    <row r="21" spans="1:11" ht="15.75" thickBot="1" x14ac:dyDescent="0.3">
      <c r="A21" s="463"/>
      <c r="B21" s="464"/>
      <c r="C21" s="50" t="s">
        <v>1</v>
      </c>
      <c r="D21" s="45">
        <f>SUM(D19:D20)</f>
        <v>4239</v>
      </c>
      <c r="E21" s="46">
        <f>SUM(E19:E20)</f>
        <v>2731</v>
      </c>
      <c r="F21" s="46">
        <f>SUM(F19:F20)</f>
        <v>2721</v>
      </c>
      <c r="G21" s="47">
        <f t="shared" si="0"/>
        <v>0.64189667374380754</v>
      </c>
      <c r="H21" s="48">
        <f>SUM(H19:H20)</f>
        <v>2682</v>
      </c>
      <c r="I21" s="47">
        <f t="shared" si="1"/>
        <v>0.98566703417861079</v>
      </c>
      <c r="J21" s="47">
        <f t="shared" si="2"/>
        <v>0.63269639065817407</v>
      </c>
      <c r="K21" s="382"/>
    </row>
    <row r="22" spans="1:11" x14ac:dyDescent="0.2">
      <c r="A22" s="465" t="s">
        <v>13</v>
      </c>
      <c r="B22" s="468" t="s">
        <v>19</v>
      </c>
      <c r="C22" s="34" t="s">
        <v>4</v>
      </c>
      <c r="D22" s="430">
        <v>709</v>
      </c>
      <c r="E22" s="398">
        <v>424</v>
      </c>
      <c r="F22" s="398">
        <v>422</v>
      </c>
      <c r="G22" s="37">
        <f t="shared" si="0"/>
        <v>0.5952045133991537</v>
      </c>
      <c r="H22" s="400">
        <v>418</v>
      </c>
      <c r="I22" s="37">
        <f t="shared" si="1"/>
        <v>0.99052132701421802</v>
      </c>
      <c r="J22" s="37">
        <f t="shared" si="2"/>
        <v>0.58956276445698164</v>
      </c>
      <c r="K22" s="382"/>
    </row>
    <row r="23" spans="1:11" x14ac:dyDescent="0.2">
      <c r="A23" s="466"/>
      <c r="B23" s="469"/>
      <c r="C23" s="39" t="s">
        <v>5</v>
      </c>
      <c r="D23" s="431">
        <v>214</v>
      </c>
      <c r="E23" s="399">
        <v>183</v>
      </c>
      <c r="F23" s="399">
        <v>183</v>
      </c>
      <c r="G23" s="42">
        <f t="shared" si="0"/>
        <v>0.85514018691588789</v>
      </c>
      <c r="H23" s="401">
        <v>183</v>
      </c>
      <c r="I23" s="42">
        <f t="shared" si="1"/>
        <v>1</v>
      </c>
      <c r="J23" s="42">
        <f t="shared" si="2"/>
        <v>0.85514018691588789</v>
      </c>
      <c r="K23" s="382"/>
    </row>
    <row r="24" spans="1:11" ht="13.5" thickBot="1" x14ac:dyDescent="0.25">
      <c r="A24" s="466"/>
      <c r="B24" s="470"/>
      <c r="C24" s="49" t="s">
        <v>1</v>
      </c>
      <c r="D24" s="45">
        <f>SUM(D22:D23)</f>
        <v>923</v>
      </c>
      <c r="E24" s="46">
        <f>SUM(E22:E23)</f>
        <v>607</v>
      </c>
      <c r="F24" s="46">
        <f>SUM(F22:F23)</f>
        <v>605</v>
      </c>
      <c r="G24" s="47">
        <f t="shared" si="0"/>
        <v>0.65547128927410614</v>
      </c>
      <c r="H24" s="48">
        <f>SUM(H22:H23)</f>
        <v>601</v>
      </c>
      <c r="I24" s="47">
        <f t="shared" si="1"/>
        <v>0.99338842975206609</v>
      </c>
      <c r="J24" s="47">
        <f t="shared" si="2"/>
        <v>0.65113759479956668</v>
      </c>
      <c r="K24" s="382"/>
    </row>
    <row r="25" spans="1:11" x14ac:dyDescent="0.2">
      <c r="A25" s="466"/>
      <c r="B25" s="468" t="s">
        <v>14</v>
      </c>
      <c r="C25" s="34" t="s">
        <v>4</v>
      </c>
      <c r="D25" s="430">
        <v>861</v>
      </c>
      <c r="E25" s="398">
        <v>558</v>
      </c>
      <c r="F25" s="398">
        <v>556</v>
      </c>
      <c r="G25" s="37">
        <f t="shared" si="0"/>
        <v>0.64576074332171896</v>
      </c>
      <c r="H25" s="400">
        <v>549</v>
      </c>
      <c r="I25" s="37">
        <f t="shared" si="1"/>
        <v>0.98741007194244601</v>
      </c>
      <c r="J25" s="37">
        <f t="shared" si="2"/>
        <v>0.6376306620209059</v>
      </c>
      <c r="K25" s="382"/>
    </row>
    <row r="26" spans="1:11" x14ac:dyDescent="0.2">
      <c r="A26" s="466"/>
      <c r="B26" s="469"/>
      <c r="C26" s="39" t="s">
        <v>5</v>
      </c>
      <c r="D26" s="431">
        <v>161</v>
      </c>
      <c r="E26" s="399">
        <v>145</v>
      </c>
      <c r="F26" s="399">
        <v>145</v>
      </c>
      <c r="G26" s="42">
        <f t="shared" si="0"/>
        <v>0.90062111801242239</v>
      </c>
      <c r="H26" s="401">
        <v>144</v>
      </c>
      <c r="I26" s="42">
        <f t="shared" si="1"/>
        <v>0.99310344827586206</v>
      </c>
      <c r="J26" s="42">
        <f t="shared" si="2"/>
        <v>0.89440993788819878</v>
      </c>
      <c r="K26" s="382"/>
    </row>
    <row r="27" spans="1:11" ht="13.5" thickBot="1" x14ac:dyDescent="0.25">
      <c r="A27" s="466"/>
      <c r="B27" s="470"/>
      <c r="C27" s="49" t="s">
        <v>1</v>
      </c>
      <c r="D27" s="45">
        <f>SUM(D25:D26)</f>
        <v>1022</v>
      </c>
      <c r="E27" s="46">
        <f>SUM(E25:E26)</f>
        <v>703</v>
      </c>
      <c r="F27" s="46">
        <f>SUM(F25:F26)</f>
        <v>701</v>
      </c>
      <c r="G27" s="47">
        <f t="shared" si="0"/>
        <v>0.68590998043052842</v>
      </c>
      <c r="H27" s="48">
        <f>SUM(H25:H26)</f>
        <v>693</v>
      </c>
      <c r="I27" s="47">
        <f t="shared" si="1"/>
        <v>0.98858773181169757</v>
      </c>
      <c r="J27" s="47">
        <f t="shared" si="2"/>
        <v>0.67808219178082196</v>
      </c>
      <c r="K27" s="382"/>
    </row>
    <row r="28" spans="1:11" x14ac:dyDescent="0.2">
      <c r="A28" s="466"/>
      <c r="B28" s="468" t="s">
        <v>15</v>
      </c>
      <c r="C28" s="34" t="s">
        <v>4</v>
      </c>
      <c r="D28" s="430">
        <v>570</v>
      </c>
      <c r="E28" s="398">
        <v>420</v>
      </c>
      <c r="F28" s="398">
        <v>419</v>
      </c>
      <c r="G28" s="37">
        <f t="shared" si="0"/>
        <v>0.73508771929824557</v>
      </c>
      <c r="H28" s="400">
        <v>414</v>
      </c>
      <c r="I28" s="37">
        <f t="shared" si="1"/>
        <v>0.9880668257756563</v>
      </c>
      <c r="J28" s="37">
        <f t="shared" si="2"/>
        <v>0.72631578947368425</v>
      </c>
      <c r="K28" s="382"/>
    </row>
    <row r="29" spans="1:11" x14ac:dyDescent="0.2">
      <c r="A29" s="466"/>
      <c r="B29" s="469"/>
      <c r="C29" s="39" t="s">
        <v>5</v>
      </c>
      <c r="D29" s="431">
        <v>26</v>
      </c>
      <c r="E29" s="399">
        <v>22</v>
      </c>
      <c r="F29" s="399">
        <v>22</v>
      </c>
      <c r="G29" s="42">
        <f t="shared" si="0"/>
        <v>0.84615384615384615</v>
      </c>
      <c r="H29" s="401">
        <v>21</v>
      </c>
      <c r="I29" s="42">
        <f t="shared" si="1"/>
        <v>0.95454545454545459</v>
      </c>
      <c r="J29" s="42">
        <f t="shared" si="2"/>
        <v>0.80769230769230771</v>
      </c>
      <c r="K29" s="382"/>
    </row>
    <row r="30" spans="1:11" ht="13.5" thickBot="1" x14ac:dyDescent="0.25">
      <c r="A30" s="466"/>
      <c r="B30" s="470"/>
      <c r="C30" s="49" t="s">
        <v>1</v>
      </c>
      <c r="D30" s="45">
        <f>SUM(D28:D29)</f>
        <v>596</v>
      </c>
      <c r="E30" s="46">
        <f>SUM(E28:E29)</f>
        <v>442</v>
      </c>
      <c r="F30" s="46">
        <f>SUM(F28:F29)</f>
        <v>441</v>
      </c>
      <c r="G30" s="47">
        <f t="shared" si="0"/>
        <v>0.73993288590604023</v>
      </c>
      <c r="H30" s="48">
        <f>SUM(H28:H29)</f>
        <v>435</v>
      </c>
      <c r="I30" s="47">
        <f t="shared" si="1"/>
        <v>0.98639455782312924</v>
      </c>
      <c r="J30" s="47">
        <f t="shared" si="2"/>
        <v>0.72986577181208057</v>
      </c>
      <c r="K30" s="382"/>
    </row>
    <row r="31" spans="1:11" x14ac:dyDescent="0.2">
      <c r="A31" s="466"/>
      <c r="B31" s="468" t="s">
        <v>16</v>
      </c>
      <c r="C31" s="34" t="s">
        <v>4</v>
      </c>
      <c r="D31" s="35">
        <v>2631</v>
      </c>
      <c r="E31" s="36">
        <v>1446</v>
      </c>
      <c r="F31" s="36">
        <v>1442</v>
      </c>
      <c r="G31" s="37">
        <f t="shared" si="0"/>
        <v>0.54808057772709995</v>
      </c>
      <c r="H31" s="400">
        <v>1430</v>
      </c>
      <c r="I31" s="37">
        <f t="shared" si="1"/>
        <v>0.99167822468793343</v>
      </c>
      <c r="J31" s="37">
        <f t="shared" si="2"/>
        <v>0.54351957430634734</v>
      </c>
      <c r="K31" s="382"/>
    </row>
    <row r="32" spans="1:11" x14ac:dyDescent="0.2">
      <c r="A32" s="466"/>
      <c r="B32" s="469"/>
      <c r="C32" s="39" t="s">
        <v>5</v>
      </c>
      <c r="D32" s="40">
        <v>1148</v>
      </c>
      <c r="E32" s="41">
        <v>935</v>
      </c>
      <c r="F32" s="41">
        <v>934</v>
      </c>
      <c r="G32" s="42">
        <f t="shared" si="0"/>
        <v>0.81358885017421601</v>
      </c>
      <c r="H32" s="401">
        <v>931</v>
      </c>
      <c r="I32" s="42">
        <f t="shared" si="1"/>
        <v>0.99678800856531047</v>
      </c>
      <c r="J32" s="42">
        <f t="shared" si="2"/>
        <v>0.81097560975609762</v>
      </c>
      <c r="K32" s="382"/>
    </row>
    <row r="33" spans="1:11" ht="13.5" thickBot="1" x14ac:dyDescent="0.25">
      <c r="A33" s="467"/>
      <c r="B33" s="470"/>
      <c r="C33" s="49" t="s">
        <v>1</v>
      </c>
      <c r="D33" s="45">
        <f>SUM(D31:D32)</f>
        <v>3779</v>
      </c>
      <c r="E33" s="46">
        <f>SUM(E31:E32)</f>
        <v>2381</v>
      </c>
      <c r="F33" s="46">
        <f>SUM(F31:F32)</f>
        <v>2376</v>
      </c>
      <c r="G33" s="47">
        <f t="shared" si="0"/>
        <v>0.62873776131251657</v>
      </c>
      <c r="H33" s="48">
        <f>SUM(H31:H32)</f>
        <v>2361</v>
      </c>
      <c r="I33" s="47">
        <f t="shared" si="1"/>
        <v>0.99368686868686873</v>
      </c>
      <c r="J33" s="47">
        <f t="shared" si="2"/>
        <v>0.62476845726382646</v>
      </c>
      <c r="K33" s="382"/>
    </row>
    <row r="34" spans="1:11" x14ac:dyDescent="0.2">
      <c r="A34" s="459" t="s">
        <v>57</v>
      </c>
      <c r="B34" s="460"/>
      <c r="C34" s="34" t="s">
        <v>4</v>
      </c>
      <c r="D34" s="35">
        <f t="shared" ref="D34:F35" si="4">D22+D25+D28+D31</f>
        <v>4771</v>
      </c>
      <c r="E34" s="36">
        <f t="shared" si="4"/>
        <v>2848</v>
      </c>
      <c r="F34" s="36">
        <f t="shared" si="4"/>
        <v>2839</v>
      </c>
      <c r="G34" s="37">
        <f t="shared" si="0"/>
        <v>0.59505344791448334</v>
      </c>
      <c r="H34" s="38">
        <f>H22+H25+H28+H31</f>
        <v>2811</v>
      </c>
      <c r="I34" s="37">
        <f t="shared" si="1"/>
        <v>0.99013737231419519</v>
      </c>
      <c r="J34" s="37">
        <f t="shared" si="2"/>
        <v>0.58918465730454828</v>
      </c>
      <c r="K34" s="382"/>
    </row>
    <row r="35" spans="1:11" x14ac:dyDescent="0.2">
      <c r="A35" s="461"/>
      <c r="B35" s="462"/>
      <c r="C35" s="39" t="s">
        <v>5</v>
      </c>
      <c r="D35" s="40">
        <f t="shared" si="4"/>
        <v>1549</v>
      </c>
      <c r="E35" s="41">
        <f t="shared" si="4"/>
        <v>1285</v>
      </c>
      <c r="F35" s="41">
        <f t="shared" si="4"/>
        <v>1284</v>
      </c>
      <c r="G35" s="42">
        <f t="shared" si="0"/>
        <v>0.82892188508715303</v>
      </c>
      <c r="H35" s="43">
        <f>H23+H26+H29+H32</f>
        <v>1279</v>
      </c>
      <c r="I35" s="42">
        <f t="shared" si="1"/>
        <v>0.99610591900311529</v>
      </c>
      <c r="J35" s="42">
        <f t="shared" si="2"/>
        <v>0.82569399612653327</v>
      </c>
      <c r="K35" s="382"/>
    </row>
    <row r="36" spans="1:11" ht="15.75" thickBot="1" x14ac:dyDescent="0.3">
      <c r="A36" s="463"/>
      <c r="B36" s="464"/>
      <c r="C36" s="50" t="s">
        <v>1</v>
      </c>
      <c r="D36" s="45">
        <f>SUM(D34:D35)</f>
        <v>6320</v>
      </c>
      <c r="E36" s="46">
        <f>SUM(E34:E35)</f>
        <v>4133</v>
      </c>
      <c r="F36" s="46">
        <f>SUM(F34:F35)</f>
        <v>4123</v>
      </c>
      <c r="G36" s="47">
        <f t="shared" si="0"/>
        <v>0.65237341772151902</v>
      </c>
      <c r="H36" s="48">
        <f>SUM(H34:H35)</f>
        <v>4090</v>
      </c>
      <c r="I36" s="47">
        <f t="shared" si="1"/>
        <v>0.99199611933058451</v>
      </c>
      <c r="J36" s="47">
        <f t="shared" si="2"/>
        <v>0.64715189873417722</v>
      </c>
      <c r="K36" s="382"/>
    </row>
    <row r="37" spans="1:11" x14ac:dyDescent="0.2">
      <c r="A37" s="453" t="s">
        <v>58</v>
      </c>
      <c r="B37" s="454"/>
      <c r="C37" s="150" t="s">
        <v>59</v>
      </c>
      <c r="D37" s="151">
        <f t="shared" ref="D37:F38" si="5">D4+D7+D19+D34</f>
        <v>12064</v>
      </c>
      <c r="E37" s="153">
        <f t="shared" si="5"/>
        <v>7219</v>
      </c>
      <c r="F37" s="153">
        <f t="shared" si="5"/>
        <v>7196</v>
      </c>
      <c r="G37" s="339">
        <f t="shared" si="0"/>
        <v>0.59648541114058351</v>
      </c>
      <c r="H37" s="153">
        <f>H4+H7+H19+H34</f>
        <v>7095</v>
      </c>
      <c r="I37" s="339">
        <f t="shared" si="1"/>
        <v>0.98596442468037804</v>
      </c>
      <c r="J37" s="339">
        <f t="shared" si="2"/>
        <v>0.58811339522546424</v>
      </c>
      <c r="K37" s="382"/>
    </row>
    <row r="38" spans="1:11" x14ac:dyDescent="0.2">
      <c r="A38" s="455"/>
      <c r="B38" s="456"/>
      <c r="C38" s="154" t="s">
        <v>60</v>
      </c>
      <c r="D38" s="155">
        <f t="shared" si="5"/>
        <v>3798</v>
      </c>
      <c r="E38" s="156">
        <f t="shared" si="5"/>
        <v>3071</v>
      </c>
      <c r="F38" s="156">
        <f t="shared" si="5"/>
        <v>3067</v>
      </c>
      <c r="G38" s="342">
        <f t="shared" si="0"/>
        <v>0.80753027909426012</v>
      </c>
      <c r="H38" s="156">
        <f>H5+H8+H20+H35</f>
        <v>3039</v>
      </c>
      <c r="I38" s="340">
        <f t="shared" si="1"/>
        <v>0.99087055754809261</v>
      </c>
      <c r="J38" s="340">
        <f t="shared" si="2"/>
        <v>0.80015797788309639</v>
      </c>
      <c r="K38" s="382"/>
    </row>
    <row r="39" spans="1:11" ht="15.75" thickBot="1" x14ac:dyDescent="0.3">
      <c r="A39" s="457"/>
      <c r="B39" s="458"/>
      <c r="C39" s="157" t="s">
        <v>20</v>
      </c>
      <c r="D39" s="158">
        <f>SUM(D37:D38)</f>
        <v>15862</v>
      </c>
      <c r="E39" s="159">
        <f>SUM(E37:E38)</f>
        <v>10290</v>
      </c>
      <c r="F39" s="159">
        <f>SUM(F37:F38)</f>
        <v>10263</v>
      </c>
      <c r="G39" s="341">
        <f t="shared" si="0"/>
        <v>0.64701803051317619</v>
      </c>
      <c r="H39" s="159">
        <f>SUM(H37:H38)</f>
        <v>10134</v>
      </c>
      <c r="I39" s="341">
        <f t="shared" si="1"/>
        <v>0.98743057585501315</v>
      </c>
      <c r="J39" s="341">
        <f t="shared" si="2"/>
        <v>0.63888538645820203</v>
      </c>
    </row>
  </sheetData>
  <mergeCells count="24">
    <mergeCell ref="J1:J3"/>
    <mergeCell ref="A34:B36"/>
    <mergeCell ref="A10:A18"/>
    <mergeCell ref="B10:B12"/>
    <mergeCell ref="B13:B15"/>
    <mergeCell ref="B16:B18"/>
    <mergeCell ref="A4:A6"/>
    <mergeCell ref="B4:B6"/>
    <mergeCell ref="I1:I3"/>
    <mergeCell ref="E1:E3"/>
    <mergeCell ref="F1:F3"/>
    <mergeCell ref="G1:G3"/>
    <mergeCell ref="H1:H3"/>
    <mergeCell ref="A7:A9"/>
    <mergeCell ref="B7:B9"/>
    <mergeCell ref="A1:C3"/>
    <mergeCell ref="D1:D3"/>
    <mergeCell ref="A37:B39"/>
    <mergeCell ref="A19:B21"/>
    <mergeCell ref="A22:A33"/>
    <mergeCell ref="B22:B24"/>
    <mergeCell ref="B25:B27"/>
    <mergeCell ref="B28:B30"/>
    <mergeCell ref="B31:B33"/>
  </mergeCells>
  <phoneticPr fontId="2" type="noConversion"/>
  <printOptions horizontalCentered="1"/>
  <pageMargins left="0" right="0" top="0.98425196850393704" bottom="0.98425196850393704" header="0" footer="0"/>
  <pageSetup paperSize="9" scale="80" orientation="landscape" r:id="rId1"/>
  <headerFooter alignWithMargins="0">
    <oddHeader>&amp;L&amp;G&amp;C&amp;"Arial,Negrita"&amp;12TABLA 1
EVALUACIÓN DE BACHILLERATO PARA EL ACCESO A LA UNIVERSIDAD. Junio 2021.
Avance de Resultados.
Todas las Universidades y Provincias de Castilla y León.</oddHeader>
  </headerFooter>
  <ignoredErrors>
    <ignoredError sqref="G6:J3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39"/>
  <sheetViews>
    <sheetView view="pageLayout" zoomScaleNormal="100" workbookViewId="0">
      <selection activeCell="M8" sqref="M8"/>
    </sheetView>
  </sheetViews>
  <sheetFormatPr baseColWidth="10" defaultRowHeight="12.75" x14ac:dyDescent="0.2"/>
  <cols>
    <col min="1" max="3" width="11.42578125" style="33"/>
    <col min="4" max="4" width="14.85546875" style="33" customWidth="1"/>
    <col min="5" max="5" width="13.140625" style="33" customWidth="1"/>
    <col min="6" max="6" width="13.7109375" style="33" customWidth="1"/>
    <col min="7" max="7" width="16.5703125" style="33" customWidth="1"/>
    <col min="8" max="8" width="11.5703125" style="33" bestFit="1" customWidth="1"/>
    <col min="9" max="9" width="14" style="33" bestFit="1" customWidth="1"/>
    <col min="10" max="10" width="13.42578125" style="33" customWidth="1"/>
    <col min="11" max="16384" width="11.42578125" style="33"/>
  </cols>
  <sheetData>
    <row r="1" spans="1:10" ht="16.5" customHeight="1" x14ac:dyDescent="0.2">
      <c r="A1" s="482" t="s">
        <v>51</v>
      </c>
      <c r="B1" s="483"/>
      <c r="C1" s="479"/>
      <c r="D1" s="450" t="s">
        <v>52</v>
      </c>
      <c r="E1" s="450" t="s">
        <v>175</v>
      </c>
      <c r="F1" s="450" t="s">
        <v>176</v>
      </c>
      <c r="G1" s="450" t="s">
        <v>53</v>
      </c>
      <c r="H1" s="479" t="s">
        <v>174</v>
      </c>
      <c r="I1" s="450" t="s">
        <v>54</v>
      </c>
      <c r="J1" s="450" t="s">
        <v>55</v>
      </c>
    </row>
    <row r="2" spans="1:10" ht="18" customHeight="1" x14ac:dyDescent="0.2">
      <c r="A2" s="484"/>
      <c r="B2" s="485"/>
      <c r="C2" s="480"/>
      <c r="D2" s="451"/>
      <c r="E2" s="471"/>
      <c r="F2" s="471"/>
      <c r="G2" s="451"/>
      <c r="H2" s="480"/>
      <c r="I2" s="471"/>
      <c r="J2" s="471"/>
    </row>
    <row r="3" spans="1:10" ht="12.75" customHeight="1" thickBot="1" x14ac:dyDescent="0.25">
      <c r="A3" s="486"/>
      <c r="B3" s="487"/>
      <c r="C3" s="481"/>
      <c r="D3" s="452"/>
      <c r="E3" s="472"/>
      <c r="F3" s="472"/>
      <c r="G3" s="452"/>
      <c r="H3" s="481"/>
      <c r="I3" s="472"/>
      <c r="J3" s="472"/>
    </row>
    <row r="4" spans="1:10" ht="12.75" customHeight="1" x14ac:dyDescent="0.2">
      <c r="A4" s="473" t="s">
        <v>2</v>
      </c>
      <c r="B4" s="468" t="s">
        <v>3</v>
      </c>
      <c r="C4" s="34" t="s">
        <v>4</v>
      </c>
      <c r="D4" s="36">
        <v>75</v>
      </c>
      <c r="E4" s="36">
        <v>-121</v>
      </c>
      <c r="F4" s="36">
        <v>-108</v>
      </c>
      <c r="G4" s="37">
        <v>-9.6283409955072674E-2</v>
      </c>
      <c r="H4" s="403">
        <v>-57</v>
      </c>
      <c r="I4" s="37">
        <v>3.9992258631048716E-2</v>
      </c>
      <c r="J4" s="37">
        <v>-6.4588222908026016E-2</v>
      </c>
    </row>
    <row r="5" spans="1:10" x14ac:dyDescent="0.2">
      <c r="A5" s="474"/>
      <c r="B5" s="469"/>
      <c r="C5" s="39" t="s">
        <v>5</v>
      </c>
      <c r="D5" s="41">
        <v>1</v>
      </c>
      <c r="E5" s="41">
        <v>-66</v>
      </c>
      <c r="F5" s="41">
        <v>-66</v>
      </c>
      <c r="G5" s="42">
        <v>-0.11180204254270243</v>
      </c>
      <c r="H5" s="404">
        <v>-34</v>
      </c>
      <c r="I5" s="42">
        <v>6.1343890134529122E-2</v>
      </c>
      <c r="J5" s="42">
        <v>-5.8189498215716284E-2</v>
      </c>
    </row>
    <row r="6" spans="1:10" ht="13.5" thickBot="1" x14ac:dyDescent="0.25">
      <c r="A6" s="475"/>
      <c r="B6" s="470"/>
      <c r="C6" s="44" t="s">
        <v>1</v>
      </c>
      <c r="D6" s="46">
        <v>76</v>
      </c>
      <c r="E6" s="46">
        <v>-187</v>
      </c>
      <c r="F6" s="46">
        <v>-174</v>
      </c>
      <c r="G6" s="47">
        <v>-0.10117474208346466</v>
      </c>
      <c r="H6" s="402">
        <v>-91</v>
      </c>
      <c r="I6" s="47">
        <v>4.61936831648454E-2</v>
      </c>
      <c r="J6" s="47">
        <v>-6.3646839457484949E-2</v>
      </c>
    </row>
    <row r="7" spans="1:10" ht="12.75" customHeight="1" x14ac:dyDescent="0.2">
      <c r="A7" s="473" t="s">
        <v>6</v>
      </c>
      <c r="B7" s="468" t="s">
        <v>7</v>
      </c>
      <c r="C7" s="34" t="s">
        <v>4</v>
      </c>
      <c r="D7" s="36">
        <v>26</v>
      </c>
      <c r="E7" s="36">
        <v>-240</v>
      </c>
      <c r="F7" s="36">
        <v>-239</v>
      </c>
      <c r="G7" s="37">
        <v>-0.11233444871028575</v>
      </c>
      <c r="H7" s="403">
        <v>-177</v>
      </c>
      <c r="I7" s="37">
        <v>3.8911442053625844E-2</v>
      </c>
      <c r="J7" s="37">
        <v>-8.4694056211336965E-2</v>
      </c>
    </row>
    <row r="8" spans="1:10" x14ac:dyDescent="0.2">
      <c r="A8" s="474"/>
      <c r="B8" s="469"/>
      <c r="C8" s="39" t="s">
        <v>5</v>
      </c>
      <c r="D8" s="41">
        <v>10</v>
      </c>
      <c r="E8" s="41">
        <v>-49</v>
      </c>
      <c r="F8" s="41">
        <v>-46</v>
      </c>
      <c r="G8" s="42">
        <v>-7.7176037986344981E-2</v>
      </c>
      <c r="H8" s="404">
        <v>-18</v>
      </c>
      <c r="I8" s="42">
        <v>4.1175599644655003E-2</v>
      </c>
      <c r="J8" s="42">
        <v>-3.7355080397459939E-2</v>
      </c>
    </row>
    <row r="9" spans="1:10" ht="13.5" thickBot="1" x14ac:dyDescent="0.25">
      <c r="A9" s="475"/>
      <c r="B9" s="470"/>
      <c r="C9" s="44" t="s">
        <v>1</v>
      </c>
      <c r="D9" s="46">
        <v>36</v>
      </c>
      <c r="E9" s="46">
        <v>-289</v>
      </c>
      <c r="F9" s="46">
        <v>-285</v>
      </c>
      <c r="G9" s="47">
        <v>-0.1037897376682424</v>
      </c>
      <c r="H9" s="48">
        <v>-195</v>
      </c>
      <c r="I9" s="47">
        <v>3.9646294281009076E-2</v>
      </c>
      <c r="J9" s="47">
        <v>-7.3242250929166808E-2</v>
      </c>
    </row>
    <row r="10" spans="1:10" ht="12.75" customHeight="1" x14ac:dyDescent="0.2">
      <c r="A10" s="465" t="s">
        <v>8</v>
      </c>
      <c r="B10" s="468" t="s">
        <v>9</v>
      </c>
      <c r="C10" s="34" t="s">
        <v>4</v>
      </c>
      <c r="D10" s="36">
        <v>-30</v>
      </c>
      <c r="E10" s="36">
        <v>-136</v>
      </c>
      <c r="F10" s="36">
        <v>-136</v>
      </c>
      <c r="G10" s="37">
        <v>-0.15584269326806155</v>
      </c>
      <c r="H10" s="403">
        <v>-120</v>
      </c>
      <c r="I10" s="37">
        <v>2.6123124988237101E-2</v>
      </c>
      <c r="J10" s="37">
        <v>-0.13535319053090755</v>
      </c>
    </row>
    <row r="11" spans="1:10" x14ac:dyDescent="0.2">
      <c r="A11" s="466"/>
      <c r="B11" s="469"/>
      <c r="C11" s="39" t="s">
        <v>5</v>
      </c>
      <c r="D11" s="41">
        <v>11</v>
      </c>
      <c r="E11" s="41">
        <v>-26</v>
      </c>
      <c r="F11" s="41">
        <v>-26</v>
      </c>
      <c r="G11" s="42">
        <v>-0.14989843240964318</v>
      </c>
      <c r="H11" s="404">
        <v>-14</v>
      </c>
      <c r="I11" s="42">
        <v>6.4323059988992792E-2</v>
      </c>
      <c r="J11" s="42">
        <v>-9.5875972557586953E-2</v>
      </c>
    </row>
    <row r="12" spans="1:10" ht="13.5" thickBot="1" x14ac:dyDescent="0.25">
      <c r="A12" s="466"/>
      <c r="B12" s="470"/>
      <c r="C12" s="49" t="s">
        <v>1</v>
      </c>
      <c r="D12" s="46">
        <v>-19</v>
      </c>
      <c r="E12" s="46">
        <v>-162</v>
      </c>
      <c r="F12" s="46">
        <v>-162</v>
      </c>
      <c r="G12" s="47">
        <v>-0.15236175115207373</v>
      </c>
      <c r="H12" s="48">
        <v>-134</v>
      </c>
      <c r="I12" s="47">
        <v>3.6156590048295634E-2</v>
      </c>
      <c r="J12" s="47">
        <v>-0.12427373769187411</v>
      </c>
    </row>
    <row r="13" spans="1:10" x14ac:dyDescent="0.2">
      <c r="A13" s="466"/>
      <c r="B13" s="468" t="s">
        <v>11</v>
      </c>
      <c r="C13" s="34" t="s">
        <v>4</v>
      </c>
      <c r="D13" s="36">
        <v>14</v>
      </c>
      <c r="E13" s="36">
        <v>-192</v>
      </c>
      <c r="F13" s="36">
        <v>-188</v>
      </c>
      <c r="G13" s="37">
        <v>-0.12057229859836105</v>
      </c>
      <c r="H13" s="403">
        <v>-156</v>
      </c>
      <c r="I13" s="37">
        <v>2.5156409869336982E-2</v>
      </c>
      <c r="J13" s="37">
        <v>-0.10088292806711152</v>
      </c>
    </row>
    <row r="14" spans="1:10" x14ac:dyDescent="0.2">
      <c r="A14" s="466"/>
      <c r="B14" s="469"/>
      <c r="C14" s="39" t="s">
        <v>5</v>
      </c>
      <c r="D14" s="41">
        <v>58</v>
      </c>
      <c r="E14" s="41">
        <v>0</v>
      </c>
      <c r="F14" s="41">
        <v>-1</v>
      </c>
      <c r="G14" s="42">
        <v>-8.975494250636562E-2</v>
      </c>
      <c r="H14" s="404">
        <v>19</v>
      </c>
      <c r="I14" s="42">
        <v>4.271216530317179E-2</v>
      </c>
      <c r="J14" s="42">
        <v>-5.0863620882596217E-2</v>
      </c>
    </row>
    <row r="15" spans="1:10" ht="13.5" thickBot="1" x14ac:dyDescent="0.25">
      <c r="A15" s="466"/>
      <c r="B15" s="470"/>
      <c r="C15" s="49" t="s">
        <v>1</v>
      </c>
      <c r="D15" s="46">
        <v>72</v>
      </c>
      <c r="E15" s="46">
        <v>-192</v>
      </c>
      <c r="F15" s="46">
        <v>-189</v>
      </c>
      <c r="G15" s="47">
        <v>-0.10962024795167513</v>
      </c>
      <c r="H15" s="48">
        <v>-137</v>
      </c>
      <c r="I15" s="47">
        <v>3.0121505894641243E-2</v>
      </c>
      <c r="J15" s="47">
        <v>-8.5273088152068022E-2</v>
      </c>
    </row>
    <row r="16" spans="1:10" x14ac:dyDescent="0.2">
      <c r="A16" s="466"/>
      <c r="B16" s="468" t="s">
        <v>12</v>
      </c>
      <c r="C16" s="34" t="s">
        <v>4</v>
      </c>
      <c r="D16" s="36">
        <v>2</v>
      </c>
      <c r="E16" s="36">
        <v>-55</v>
      </c>
      <c r="F16" s="36">
        <v>-53</v>
      </c>
      <c r="G16" s="37">
        <v>-5.9018673960199886E-2</v>
      </c>
      <c r="H16" s="403">
        <v>-22</v>
      </c>
      <c r="I16" s="37">
        <v>4.5713052725675496E-2</v>
      </c>
      <c r="J16" s="37">
        <v>-2.529001226068095E-2</v>
      </c>
    </row>
    <row r="17" spans="1:10" x14ac:dyDescent="0.2">
      <c r="A17" s="466"/>
      <c r="B17" s="469"/>
      <c r="C17" s="39" t="s">
        <v>5</v>
      </c>
      <c r="D17" s="41">
        <v>15</v>
      </c>
      <c r="E17" s="41">
        <v>4</v>
      </c>
      <c r="F17" s="41">
        <v>4</v>
      </c>
      <c r="G17" s="42">
        <v>-8.7826086956521721E-2</v>
      </c>
      <c r="H17" s="404">
        <v>6</v>
      </c>
      <c r="I17" s="42">
        <v>2.2145028224055507E-2</v>
      </c>
      <c r="J17" s="42">
        <v>-6.5217391304347894E-2</v>
      </c>
    </row>
    <row r="18" spans="1:10" ht="13.5" thickBot="1" x14ac:dyDescent="0.25">
      <c r="A18" s="467"/>
      <c r="B18" s="470"/>
      <c r="C18" s="49" t="s">
        <v>1</v>
      </c>
      <c r="D18" s="46">
        <v>17</v>
      </c>
      <c r="E18" s="46">
        <v>-51</v>
      </c>
      <c r="F18" s="46">
        <v>-49</v>
      </c>
      <c r="G18" s="47">
        <v>-5.9225329476052635E-2</v>
      </c>
      <c r="H18" s="48">
        <v>-16</v>
      </c>
      <c r="I18" s="47">
        <v>4.2783306333410542E-2</v>
      </c>
      <c r="J18" s="47">
        <v>-2.6615236258437869E-2</v>
      </c>
    </row>
    <row r="19" spans="1:10" ht="12.75" customHeight="1" x14ac:dyDescent="0.2">
      <c r="A19" s="459" t="s">
        <v>56</v>
      </c>
      <c r="B19" s="460"/>
      <c r="C19" s="34" t="s">
        <v>4</v>
      </c>
      <c r="D19" s="36">
        <v>-14</v>
      </c>
      <c r="E19" s="36">
        <v>-383</v>
      </c>
      <c r="F19" s="36">
        <v>-377</v>
      </c>
      <c r="G19" s="37">
        <v>-0.11103840310612489</v>
      </c>
      <c r="H19" s="38">
        <v>-298</v>
      </c>
      <c r="I19" s="37">
        <v>3.0800273958168645E-2</v>
      </c>
      <c r="J19" s="37">
        <v>-8.7275617986388276E-2</v>
      </c>
    </row>
    <row r="20" spans="1:10" x14ac:dyDescent="0.2">
      <c r="A20" s="461"/>
      <c r="B20" s="462"/>
      <c r="C20" s="39" t="s">
        <v>5</v>
      </c>
      <c r="D20" s="41">
        <v>84</v>
      </c>
      <c r="E20" s="41">
        <v>-22</v>
      </c>
      <c r="F20" s="41">
        <v>-23</v>
      </c>
      <c r="G20" s="42">
        <v>-0.10355712306335818</v>
      </c>
      <c r="H20" s="43">
        <v>11</v>
      </c>
      <c r="I20" s="42">
        <v>4.52352611808855E-2</v>
      </c>
      <c r="J20" s="42">
        <v>-6.271066884998111E-2</v>
      </c>
    </row>
    <row r="21" spans="1:10" ht="15.75" thickBot="1" x14ac:dyDescent="0.3">
      <c r="A21" s="463"/>
      <c r="B21" s="464"/>
      <c r="C21" s="50" t="s">
        <v>1</v>
      </c>
      <c r="D21" s="46">
        <v>70</v>
      </c>
      <c r="E21" s="46">
        <v>-405</v>
      </c>
      <c r="F21" s="46">
        <v>-400</v>
      </c>
      <c r="G21" s="47">
        <v>-0.10672409862366672</v>
      </c>
      <c r="H21" s="48">
        <v>-287</v>
      </c>
      <c r="I21" s="47">
        <v>3.4369373172522977E-2</v>
      </c>
      <c r="J21" s="47">
        <v>-7.9464799075575021E-2</v>
      </c>
    </row>
    <row r="22" spans="1:10" ht="12.75" customHeight="1" x14ac:dyDescent="0.2">
      <c r="A22" s="465" t="s">
        <v>13</v>
      </c>
      <c r="B22" s="468" t="s">
        <v>19</v>
      </c>
      <c r="C22" s="34" t="s">
        <v>4</v>
      </c>
      <c r="D22" s="36">
        <v>-8</v>
      </c>
      <c r="E22" s="36">
        <v>-91</v>
      </c>
      <c r="F22" s="36">
        <v>-92</v>
      </c>
      <c r="G22" s="37">
        <v>-0.12167135828843345</v>
      </c>
      <c r="H22" s="403">
        <v>-67</v>
      </c>
      <c r="I22" s="37">
        <v>4.6941560477253064E-2</v>
      </c>
      <c r="J22" s="37">
        <v>-8.6866803185975172E-2</v>
      </c>
    </row>
    <row r="23" spans="1:10" x14ac:dyDescent="0.2">
      <c r="A23" s="466"/>
      <c r="B23" s="469"/>
      <c r="C23" s="39" t="s">
        <v>5</v>
      </c>
      <c r="D23" s="41">
        <v>9</v>
      </c>
      <c r="E23" s="41">
        <v>-8</v>
      </c>
      <c r="F23" s="41">
        <v>-8</v>
      </c>
      <c r="G23" s="42">
        <v>-7.6567130157282892E-2</v>
      </c>
      <c r="H23" s="404">
        <v>-3</v>
      </c>
      <c r="I23" s="42">
        <v>2.6178010471204161E-2</v>
      </c>
      <c r="J23" s="42">
        <v>-5.2176886254843846E-2</v>
      </c>
    </row>
    <row r="24" spans="1:10" ht="13.5" thickBot="1" x14ac:dyDescent="0.25">
      <c r="A24" s="466"/>
      <c r="B24" s="470"/>
      <c r="C24" s="49" t="s">
        <v>1</v>
      </c>
      <c r="D24" s="46">
        <v>1</v>
      </c>
      <c r="E24" s="46">
        <v>-99</v>
      </c>
      <c r="F24" s="46">
        <v>-100</v>
      </c>
      <c r="G24" s="47">
        <v>-0.10917079315539491</v>
      </c>
      <c r="H24" s="48">
        <v>-70</v>
      </c>
      <c r="I24" s="47">
        <v>4.1615380106675981E-2</v>
      </c>
      <c r="J24" s="47">
        <v>-7.6628131881561257E-2</v>
      </c>
    </row>
    <row r="25" spans="1:10" x14ac:dyDescent="0.2">
      <c r="A25" s="466"/>
      <c r="B25" s="468" t="s">
        <v>14</v>
      </c>
      <c r="C25" s="34" t="s">
        <v>4</v>
      </c>
      <c r="D25" s="36">
        <v>93</v>
      </c>
      <c r="E25" s="36">
        <v>-49</v>
      </c>
      <c r="F25" s="36">
        <v>-46</v>
      </c>
      <c r="G25" s="37">
        <v>-0.13809342334494767</v>
      </c>
      <c r="H25" s="403">
        <v>-31</v>
      </c>
      <c r="I25" s="37">
        <v>2.3954922440784898E-2</v>
      </c>
      <c r="J25" s="37">
        <v>-0.11757767131242747</v>
      </c>
    </row>
    <row r="26" spans="1:10" x14ac:dyDescent="0.2">
      <c r="A26" s="466"/>
      <c r="B26" s="469"/>
      <c r="C26" s="39" t="s">
        <v>5</v>
      </c>
      <c r="D26" s="41">
        <v>-26</v>
      </c>
      <c r="E26" s="41">
        <v>-36</v>
      </c>
      <c r="F26" s="41">
        <v>-34</v>
      </c>
      <c r="G26" s="42">
        <v>-5.6598133324476052E-2</v>
      </c>
      <c r="H26" s="404">
        <v>-18</v>
      </c>
      <c r="I26" s="42">
        <v>8.8075515314968156E-2</v>
      </c>
      <c r="J26" s="42">
        <v>2.8099777460391273E-2</v>
      </c>
    </row>
    <row r="27" spans="1:10" ht="13.5" thickBot="1" x14ac:dyDescent="0.25">
      <c r="A27" s="466"/>
      <c r="B27" s="470"/>
      <c r="C27" s="49" t="s">
        <v>1</v>
      </c>
      <c r="D27" s="46">
        <v>67</v>
      </c>
      <c r="E27" s="46">
        <v>-85</v>
      </c>
      <c r="F27" s="46">
        <v>-80</v>
      </c>
      <c r="G27" s="47">
        <v>-0.13189106668989048</v>
      </c>
      <c r="H27" s="48">
        <v>-49</v>
      </c>
      <c r="I27" s="47">
        <v>3.8523711325141874E-2</v>
      </c>
      <c r="J27" s="47">
        <v>-9.8881159004518326E-2</v>
      </c>
    </row>
    <row r="28" spans="1:10" x14ac:dyDescent="0.2">
      <c r="A28" s="466"/>
      <c r="B28" s="468" t="s">
        <v>15</v>
      </c>
      <c r="C28" s="34" t="s">
        <v>4</v>
      </c>
      <c r="D28" s="36">
        <v>41</v>
      </c>
      <c r="E28" s="36">
        <v>-10</v>
      </c>
      <c r="F28" s="36">
        <v>-7</v>
      </c>
      <c r="G28" s="37">
        <v>-7.0205286372831965E-2</v>
      </c>
      <c r="H28" s="403">
        <v>10</v>
      </c>
      <c r="I28" s="37">
        <v>3.9710018263919178E-2</v>
      </c>
      <c r="J28" s="37">
        <v>-3.738931449606997E-2</v>
      </c>
    </row>
    <row r="29" spans="1:10" x14ac:dyDescent="0.2">
      <c r="A29" s="466"/>
      <c r="B29" s="469"/>
      <c r="C29" s="39" t="s">
        <v>5</v>
      </c>
      <c r="D29" s="41">
        <v>-14</v>
      </c>
      <c r="E29" s="41">
        <v>-16</v>
      </c>
      <c r="F29" s="41">
        <v>-16</v>
      </c>
      <c r="G29" s="42">
        <v>-0.10384615384615381</v>
      </c>
      <c r="H29" s="404">
        <v>-15</v>
      </c>
      <c r="I29" s="42">
        <v>7.1770334928230595E-3</v>
      </c>
      <c r="J29" s="42">
        <v>-9.2307692307692313E-2</v>
      </c>
    </row>
    <row r="30" spans="1:10" ht="13.5" thickBot="1" x14ac:dyDescent="0.25">
      <c r="A30" s="466"/>
      <c r="B30" s="470"/>
      <c r="C30" s="49" t="s">
        <v>1</v>
      </c>
      <c r="D30" s="46">
        <v>27</v>
      </c>
      <c r="E30" s="46">
        <v>-26</v>
      </c>
      <c r="F30" s="46">
        <v>-23</v>
      </c>
      <c r="G30" s="47">
        <v>-7.5532843443696152E-2</v>
      </c>
      <c r="H30" s="48">
        <v>-5</v>
      </c>
      <c r="I30" s="47">
        <v>3.8118695754163712E-2</v>
      </c>
      <c r="J30" s="47">
        <v>-4.3420695674738385E-2</v>
      </c>
    </row>
    <row r="31" spans="1:10" x14ac:dyDescent="0.2">
      <c r="A31" s="466"/>
      <c r="B31" s="468" t="s">
        <v>16</v>
      </c>
      <c r="C31" s="34" t="s">
        <v>4</v>
      </c>
      <c r="D31" s="36">
        <v>248</v>
      </c>
      <c r="E31" s="36">
        <v>-195</v>
      </c>
      <c r="F31" s="36">
        <v>-193</v>
      </c>
      <c r="G31" s="37">
        <v>-0.13802936771981567</v>
      </c>
      <c r="H31" s="403">
        <v>-143</v>
      </c>
      <c r="I31" s="37">
        <v>2.959871398456948E-2</v>
      </c>
      <c r="J31" s="37">
        <v>-0.11657274629793302</v>
      </c>
    </row>
    <row r="32" spans="1:10" x14ac:dyDescent="0.2">
      <c r="A32" s="466"/>
      <c r="B32" s="469"/>
      <c r="C32" s="39" t="s">
        <v>5</v>
      </c>
      <c r="D32" s="41">
        <v>94</v>
      </c>
      <c r="E32" s="41">
        <v>-43</v>
      </c>
      <c r="F32" s="41">
        <v>-41</v>
      </c>
      <c r="G32" s="42">
        <v>-0.11145858815595477</v>
      </c>
      <c r="H32" s="404">
        <v>-20</v>
      </c>
      <c r="I32" s="42">
        <v>2.1403393180695063E-2</v>
      </c>
      <c r="J32" s="42">
        <v>-9.1301430092099678E-2</v>
      </c>
    </row>
    <row r="33" spans="1:10" ht="13.5" thickBot="1" x14ac:dyDescent="0.25">
      <c r="A33" s="467"/>
      <c r="B33" s="470"/>
      <c r="C33" s="49" t="s">
        <v>1</v>
      </c>
      <c r="D33" s="46">
        <v>342</v>
      </c>
      <c r="E33" s="46">
        <v>-238</v>
      </c>
      <c r="F33" s="46">
        <v>-234</v>
      </c>
      <c r="G33" s="47">
        <v>-0.13064542169592097</v>
      </c>
      <c r="H33" s="48">
        <v>-163</v>
      </c>
      <c r="I33" s="47">
        <v>2.6637060257749923E-2</v>
      </c>
      <c r="J33" s="47">
        <v>-0.10959290438877756</v>
      </c>
    </row>
    <row r="34" spans="1:10" ht="12.75" customHeight="1" x14ac:dyDescent="0.2">
      <c r="A34" s="459" t="s">
        <v>57</v>
      </c>
      <c r="B34" s="460"/>
      <c r="C34" s="34" t="s">
        <v>4</v>
      </c>
      <c r="D34" s="35">
        <v>374</v>
      </c>
      <c r="E34" s="36">
        <v>-345</v>
      </c>
      <c r="F34" s="36">
        <v>-338</v>
      </c>
      <c r="G34" s="37">
        <v>-0.12748464624062239</v>
      </c>
      <c r="H34" s="38">
        <v>-231</v>
      </c>
      <c r="I34" s="37">
        <v>3.2630290161220654E-2</v>
      </c>
      <c r="J34" s="37">
        <v>-0.10265068497427821</v>
      </c>
    </row>
    <row r="35" spans="1:10" x14ac:dyDescent="0.2">
      <c r="A35" s="461"/>
      <c r="B35" s="462"/>
      <c r="C35" s="39" t="s">
        <v>5</v>
      </c>
      <c r="D35" s="40">
        <v>63</v>
      </c>
      <c r="E35" s="41">
        <v>-103</v>
      </c>
      <c r="F35" s="41">
        <v>-99</v>
      </c>
      <c r="G35" s="42">
        <v>-0.10176452137314307</v>
      </c>
      <c r="H35" s="43">
        <v>-56</v>
      </c>
      <c r="I35" s="42">
        <v>3.081307735452532E-2</v>
      </c>
      <c r="J35" s="42">
        <v>-7.2690929849240637E-2</v>
      </c>
    </row>
    <row r="36" spans="1:10" ht="15.75" thickBot="1" x14ac:dyDescent="0.3">
      <c r="A36" s="463"/>
      <c r="B36" s="464"/>
      <c r="C36" s="50" t="s">
        <v>1</v>
      </c>
      <c r="D36" s="45">
        <v>437</v>
      </c>
      <c r="E36" s="46">
        <v>-448</v>
      </c>
      <c r="F36" s="46">
        <v>-437</v>
      </c>
      <c r="G36" s="47">
        <v>-0.12274131965736934</v>
      </c>
      <c r="H36" s="48">
        <v>-287</v>
      </c>
      <c r="I36" s="47">
        <v>3.2127698277952921E-2</v>
      </c>
      <c r="J36" s="47">
        <v>-9.6856260368321512E-2</v>
      </c>
    </row>
    <row r="37" spans="1:10" ht="12.75" customHeight="1" x14ac:dyDescent="0.2">
      <c r="A37" s="453" t="s">
        <v>58</v>
      </c>
      <c r="B37" s="454"/>
      <c r="C37" s="150" t="s">
        <v>59</v>
      </c>
      <c r="D37" s="151">
        <v>461</v>
      </c>
      <c r="E37" s="152">
        <v>-1089</v>
      </c>
      <c r="F37" s="152">
        <v>-1062</v>
      </c>
      <c r="G37" s="339">
        <v>-0.11522707700903301</v>
      </c>
      <c r="H37" s="151">
        <v>-763</v>
      </c>
      <c r="I37" s="339">
        <v>3.4402303101303211E-2</v>
      </c>
      <c r="J37" s="339">
        <v>-8.9125249952506924E-2</v>
      </c>
    </row>
    <row r="38" spans="1:10" x14ac:dyDescent="0.2">
      <c r="A38" s="455"/>
      <c r="B38" s="456"/>
      <c r="C38" s="154" t="s">
        <v>60</v>
      </c>
      <c r="D38" s="155">
        <v>158</v>
      </c>
      <c r="E38" s="152">
        <v>-240</v>
      </c>
      <c r="F38" s="152">
        <v>-234</v>
      </c>
      <c r="G38" s="340">
        <v>-9.9337852773871749E-2</v>
      </c>
      <c r="H38" s="151">
        <v>-97</v>
      </c>
      <c r="I38" s="340">
        <v>4.085541062291842E-2</v>
      </c>
      <c r="J38" s="340">
        <v>-6.1380483655365192E-2</v>
      </c>
    </row>
    <row r="39" spans="1:10" ht="15.75" thickBot="1" x14ac:dyDescent="0.3">
      <c r="A39" s="457"/>
      <c r="B39" s="458"/>
      <c r="C39" s="157" t="s">
        <v>20</v>
      </c>
      <c r="D39" s="158">
        <v>619</v>
      </c>
      <c r="E39" s="159">
        <v>-1329</v>
      </c>
      <c r="F39" s="159">
        <v>-1296</v>
      </c>
      <c r="G39" s="341">
        <v>-0.11129726175212595</v>
      </c>
      <c r="H39" s="160">
        <v>-860</v>
      </c>
      <c r="I39" s="341">
        <v>3.6310236725330625E-2</v>
      </c>
      <c r="J39" s="341">
        <v>-8.2363711488396385E-2</v>
      </c>
    </row>
  </sheetData>
  <mergeCells count="24">
    <mergeCell ref="A34:B36"/>
    <mergeCell ref="A37:B39"/>
    <mergeCell ref="A19:B21"/>
    <mergeCell ref="A22:A33"/>
    <mergeCell ref="B22:B24"/>
    <mergeCell ref="B25:B27"/>
    <mergeCell ref="B28:B30"/>
    <mergeCell ref="B31:B33"/>
    <mergeCell ref="A4:A6"/>
    <mergeCell ref="B4:B6"/>
    <mergeCell ref="A7:A9"/>
    <mergeCell ref="B7:B9"/>
    <mergeCell ref="A10:A18"/>
    <mergeCell ref="B10:B12"/>
    <mergeCell ref="B13:B15"/>
    <mergeCell ref="B16:B18"/>
    <mergeCell ref="I1:I3"/>
    <mergeCell ref="J1:J3"/>
    <mergeCell ref="A1:C3"/>
    <mergeCell ref="D1:D3"/>
    <mergeCell ref="E1:E3"/>
    <mergeCell ref="F1:F3"/>
    <mergeCell ref="G1:G3"/>
    <mergeCell ref="H1:H3"/>
  </mergeCells>
  <phoneticPr fontId="2" type="noConversion"/>
  <printOptions horizontalCentered="1"/>
  <pageMargins left="0" right="0" top="0.98425196850393704" bottom="0.98425196850393704" header="0" footer="0"/>
  <pageSetup paperSize="9" scale="80" orientation="landscape" r:id="rId1"/>
  <headerFooter alignWithMargins="0">
    <oddHeader xml:space="preserve">&amp;L&amp;G&amp;C&amp;"Arial,Negrita"&amp;12TABLA 2
DIFERENCIAS RESULTADOS EBAU JUNIO 2021/ EBAU JUNIO 2020.
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</sheetPr>
  <dimension ref="A1:K41"/>
  <sheetViews>
    <sheetView view="pageLayout" zoomScaleNormal="100" zoomScaleSheetLayoutView="110" workbookViewId="0">
      <selection activeCell="I27" sqref="I27"/>
    </sheetView>
  </sheetViews>
  <sheetFormatPr baseColWidth="10" defaultRowHeight="12.75" x14ac:dyDescent="0.2"/>
  <cols>
    <col min="1" max="16384" width="11.42578125" style="51"/>
  </cols>
  <sheetData>
    <row r="1" spans="1:11" x14ac:dyDescent="0.2">
      <c r="A1" s="496" t="s">
        <v>51</v>
      </c>
      <c r="B1" s="497"/>
      <c r="C1" s="498"/>
      <c r="D1" s="493" t="s">
        <v>52</v>
      </c>
      <c r="E1" s="488" t="s">
        <v>177</v>
      </c>
      <c r="F1" s="488" t="s">
        <v>178</v>
      </c>
      <c r="G1" s="488" t="s">
        <v>53</v>
      </c>
      <c r="H1" s="488" t="s">
        <v>179</v>
      </c>
      <c r="I1" s="488" t="s">
        <v>54</v>
      </c>
      <c r="J1" s="488" t="s">
        <v>55</v>
      </c>
    </row>
    <row r="2" spans="1:11" x14ac:dyDescent="0.2">
      <c r="A2" s="499"/>
      <c r="B2" s="500"/>
      <c r="C2" s="501"/>
      <c r="D2" s="494"/>
      <c r="E2" s="491"/>
      <c r="F2" s="491"/>
      <c r="G2" s="489"/>
      <c r="H2" s="491"/>
      <c r="I2" s="489"/>
      <c r="J2" s="489"/>
    </row>
    <row r="3" spans="1:11" ht="27.75" customHeight="1" thickBot="1" x14ac:dyDescent="0.25">
      <c r="A3" s="502"/>
      <c r="B3" s="503"/>
      <c r="C3" s="504"/>
      <c r="D3" s="495"/>
      <c r="E3" s="492"/>
      <c r="F3" s="492"/>
      <c r="G3" s="490"/>
      <c r="H3" s="492"/>
      <c r="I3" s="490"/>
      <c r="J3" s="490"/>
    </row>
    <row r="4" spans="1:11" x14ac:dyDescent="0.2">
      <c r="A4" s="505" t="s">
        <v>2</v>
      </c>
      <c r="B4" s="508" t="s">
        <v>3</v>
      </c>
      <c r="C4" s="183" t="s">
        <v>4</v>
      </c>
      <c r="D4" s="430">
        <v>1709</v>
      </c>
      <c r="E4" s="398">
        <v>157</v>
      </c>
      <c r="F4" s="398">
        <v>149</v>
      </c>
      <c r="G4" s="37">
        <v>8.7185488589818602E-2</v>
      </c>
      <c r="H4" s="400">
        <v>138</v>
      </c>
      <c r="I4" s="37">
        <v>0.9261744966442953</v>
      </c>
      <c r="J4" s="37">
        <v>8.0748976009362206E-2</v>
      </c>
      <c r="K4" s="366"/>
    </row>
    <row r="5" spans="1:11" x14ac:dyDescent="0.2">
      <c r="A5" s="506"/>
      <c r="B5" s="509"/>
      <c r="C5" s="184" t="s">
        <v>5</v>
      </c>
      <c r="D5" s="431">
        <v>598</v>
      </c>
      <c r="E5" s="399">
        <v>50</v>
      </c>
      <c r="F5" s="399">
        <v>49</v>
      </c>
      <c r="G5" s="42">
        <v>8.193979933110368E-2</v>
      </c>
      <c r="H5" s="401">
        <v>41</v>
      </c>
      <c r="I5" s="42">
        <v>0.83673469387755106</v>
      </c>
      <c r="J5" s="42">
        <v>6.8561872909698993E-2</v>
      </c>
      <c r="K5" s="366"/>
    </row>
    <row r="6" spans="1:11" ht="13.5" thickBot="1" x14ac:dyDescent="0.25">
      <c r="A6" s="507"/>
      <c r="B6" s="510"/>
      <c r="C6" s="185" t="s">
        <v>1</v>
      </c>
      <c r="D6" s="45">
        <v>2307</v>
      </c>
      <c r="E6" s="46">
        <v>207</v>
      </c>
      <c r="F6" s="46">
        <v>198</v>
      </c>
      <c r="G6" s="47">
        <v>8.5825747724317294E-2</v>
      </c>
      <c r="H6" s="402">
        <v>179</v>
      </c>
      <c r="I6" s="47">
        <v>0.90404040404040409</v>
      </c>
      <c r="J6" s="47">
        <v>7.75899436497616E-2</v>
      </c>
      <c r="K6" s="366"/>
    </row>
    <row r="7" spans="1:11" x14ac:dyDescent="0.2">
      <c r="A7" s="505" t="s">
        <v>6</v>
      </c>
      <c r="B7" s="508" t="s">
        <v>7</v>
      </c>
      <c r="C7" s="203" t="s">
        <v>4</v>
      </c>
      <c r="D7" s="430">
        <v>2279</v>
      </c>
      <c r="E7" s="398">
        <v>224</v>
      </c>
      <c r="F7" s="398">
        <v>221</v>
      </c>
      <c r="G7" s="37">
        <v>9.697235629662132E-2</v>
      </c>
      <c r="H7" s="400">
        <v>197</v>
      </c>
      <c r="I7" s="37">
        <v>0.89140271493212675</v>
      </c>
      <c r="J7" s="37">
        <v>8.644142167617376E-2</v>
      </c>
      <c r="K7" s="366"/>
    </row>
    <row r="8" spans="1:11" x14ac:dyDescent="0.2">
      <c r="A8" s="506"/>
      <c r="B8" s="509"/>
      <c r="C8" s="184" t="s">
        <v>5</v>
      </c>
      <c r="D8" s="431">
        <v>717</v>
      </c>
      <c r="E8" s="399">
        <v>73</v>
      </c>
      <c r="F8" s="399">
        <v>71</v>
      </c>
      <c r="G8" s="42">
        <v>9.9023709902370985E-2</v>
      </c>
      <c r="H8" s="401">
        <v>64</v>
      </c>
      <c r="I8" s="42">
        <v>0.90140845070422537</v>
      </c>
      <c r="J8" s="42">
        <v>8.926080892608089E-2</v>
      </c>
      <c r="K8" s="366"/>
    </row>
    <row r="9" spans="1:11" ht="13.5" thickBot="1" x14ac:dyDescent="0.25">
      <c r="A9" s="507"/>
      <c r="B9" s="510"/>
      <c r="C9" s="185" t="s">
        <v>1</v>
      </c>
      <c r="D9" s="45">
        <v>2996</v>
      </c>
      <c r="E9" s="46">
        <v>297</v>
      </c>
      <c r="F9" s="46">
        <v>292</v>
      </c>
      <c r="G9" s="47">
        <v>9.7463284379172233E-2</v>
      </c>
      <c r="H9" s="48">
        <v>261</v>
      </c>
      <c r="I9" s="47">
        <v>0.89383561643835618</v>
      </c>
      <c r="J9" s="47">
        <v>8.7116154873164223E-2</v>
      </c>
      <c r="K9" s="366"/>
    </row>
    <row r="10" spans="1:11" x14ac:dyDescent="0.2">
      <c r="A10" s="505" t="s">
        <v>8</v>
      </c>
      <c r="B10" s="508" t="s">
        <v>9</v>
      </c>
      <c r="C10" s="203" t="s">
        <v>4</v>
      </c>
      <c r="D10" s="430">
        <v>739</v>
      </c>
      <c r="E10" s="398">
        <v>86</v>
      </c>
      <c r="F10" s="398">
        <v>85</v>
      </c>
      <c r="G10" s="37">
        <v>0.11502029769959404</v>
      </c>
      <c r="H10" s="400">
        <v>69</v>
      </c>
      <c r="I10" s="37">
        <v>0.81176470588235294</v>
      </c>
      <c r="J10" s="37">
        <v>9.336941813261164E-2</v>
      </c>
      <c r="K10" s="366"/>
    </row>
    <row r="11" spans="1:11" x14ac:dyDescent="0.2">
      <c r="A11" s="506"/>
      <c r="B11" s="509"/>
      <c r="C11" s="184" t="s">
        <v>5</v>
      </c>
      <c r="D11" s="431">
        <v>234</v>
      </c>
      <c r="E11" s="399">
        <v>29</v>
      </c>
      <c r="F11" s="399">
        <v>29</v>
      </c>
      <c r="G11" s="42">
        <v>0.12393162393162394</v>
      </c>
      <c r="H11" s="401">
        <v>27</v>
      </c>
      <c r="I11" s="42">
        <v>0.93103448275862066</v>
      </c>
      <c r="J11" s="42">
        <v>0.11538461538461539</v>
      </c>
      <c r="K11" s="366"/>
    </row>
    <row r="12" spans="1:11" ht="13.5" thickBot="1" x14ac:dyDescent="0.25">
      <c r="A12" s="506"/>
      <c r="B12" s="510"/>
      <c r="C12" s="204" t="s">
        <v>1</v>
      </c>
      <c r="D12" s="45">
        <v>973</v>
      </c>
      <c r="E12" s="46">
        <v>115</v>
      </c>
      <c r="F12" s="46">
        <v>114</v>
      </c>
      <c r="G12" s="47">
        <v>0.1171634121274409</v>
      </c>
      <c r="H12" s="48">
        <v>96</v>
      </c>
      <c r="I12" s="47">
        <v>0.84210526315789469</v>
      </c>
      <c r="J12" s="47">
        <v>9.8663926002055494E-2</v>
      </c>
      <c r="K12" s="366"/>
    </row>
    <row r="13" spans="1:11" x14ac:dyDescent="0.2">
      <c r="A13" s="506"/>
      <c r="B13" s="508" t="s">
        <v>11</v>
      </c>
      <c r="C13" s="203" t="s">
        <v>4</v>
      </c>
      <c r="D13" s="430">
        <v>1644</v>
      </c>
      <c r="E13" s="398">
        <v>196</v>
      </c>
      <c r="F13" s="398">
        <v>194</v>
      </c>
      <c r="G13" s="37">
        <v>0.11800486618004866</v>
      </c>
      <c r="H13" s="400">
        <v>175</v>
      </c>
      <c r="I13" s="37">
        <v>0.90206185567010311</v>
      </c>
      <c r="J13" s="37">
        <v>0.10644768856447688</v>
      </c>
      <c r="K13" s="366"/>
    </row>
    <row r="14" spans="1:11" x14ac:dyDescent="0.2">
      <c r="A14" s="506"/>
      <c r="B14" s="509"/>
      <c r="C14" s="184" t="s">
        <v>5</v>
      </c>
      <c r="D14" s="431">
        <v>585</v>
      </c>
      <c r="E14" s="399">
        <v>46</v>
      </c>
      <c r="F14" s="399">
        <v>46</v>
      </c>
      <c r="G14" s="42">
        <v>7.8632478632478631E-2</v>
      </c>
      <c r="H14" s="401">
        <v>39</v>
      </c>
      <c r="I14" s="42">
        <v>0.84782608695652173</v>
      </c>
      <c r="J14" s="42">
        <v>6.6666666666666666E-2</v>
      </c>
      <c r="K14" s="366"/>
    </row>
    <row r="15" spans="1:11" ht="13.5" thickBot="1" x14ac:dyDescent="0.25">
      <c r="A15" s="506"/>
      <c r="B15" s="510"/>
      <c r="C15" s="204" t="s">
        <v>1</v>
      </c>
      <c r="D15" s="45">
        <v>2229</v>
      </c>
      <c r="E15" s="46">
        <v>242</v>
      </c>
      <c r="F15" s="46">
        <v>240</v>
      </c>
      <c r="G15" s="47">
        <v>0.10767160161507403</v>
      </c>
      <c r="H15" s="48">
        <v>214</v>
      </c>
      <c r="I15" s="47">
        <v>0.89166666666666672</v>
      </c>
      <c r="J15" s="47">
        <v>9.6007178106774338E-2</v>
      </c>
      <c r="K15" s="366"/>
    </row>
    <row r="16" spans="1:11" x14ac:dyDescent="0.2">
      <c r="A16" s="506"/>
      <c r="B16" s="508" t="s">
        <v>12</v>
      </c>
      <c r="C16" s="203" t="s">
        <v>4</v>
      </c>
      <c r="D16" s="430">
        <v>922</v>
      </c>
      <c r="E16" s="398">
        <v>82</v>
      </c>
      <c r="F16" s="398">
        <v>81</v>
      </c>
      <c r="G16" s="37">
        <v>8.7852494577006501E-2</v>
      </c>
      <c r="H16" s="400">
        <v>69</v>
      </c>
      <c r="I16" s="37">
        <v>0.85185185185185186</v>
      </c>
      <c r="J16" s="37">
        <v>7.4837310195227769E-2</v>
      </c>
      <c r="K16" s="366"/>
    </row>
    <row r="17" spans="1:11" x14ac:dyDescent="0.2">
      <c r="A17" s="506"/>
      <c r="B17" s="509"/>
      <c r="C17" s="184" t="s">
        <v>5</v>
      </c>
      <c r="D17" s="431">
        <v>115</v>
      </c>
      <c r="E17" s="399">
        <v>12</v>
      </c>
      <c r="F17" s="399">
        <v>12</v>
      </c>
      <c r="G17" s="42">
        <v>0.10434782608695652</v>
      </c>
      <c r="H17" s="401">
        <v>11</v>
      </c>
      <c r="I17" s="42">
        <v>0.91666666666666663</v>
      </c>
      <c r="J17" s="42">
        <v>9.5652173913043481E-2</v>
      </c>
      <c r="K17" s="366"/>
    </row>
    <row r="18" spans="1:11" ht="13.5" thickBot="1" x14ac:dyDescent="0.25">
      <c r="A18" s="507"/>
      <c r="B18" s="510"/>
      <c r="C18" s="204" t="s">
        <v>1</v>
      </c>
      <c r="D18" s="45">
        <v>1037</v>
      </c>
      <c r="E18" s="46">
        <v>94</v>
      </c>
      <c r="F18" s="46">
        <v>93</v>
      </c>
      <c r="G18" s="47">
        <v>8.9681774349083893E-2</v>
      </c>
      <c r="H18" s="48">
        <v>80</v>
      </c>
      <c r="I18" s="47">
        <v>0.86021505376344087</v>
      </c>
      <c r="J18" s="47">
        <v>7.7145612343297976E-2</v>
      </c>
      <c r="K18" s="366"/>
    </row>
    <row r="19" spans="1:11" x14ac:dyDescent="0.2">
      <c r="A19" s="511" t="s">
        <v>56</v>
      </c>
      <c r="B19" s="512"/>
      <c r="C19" s="284" t="s">
        <v>4</v>
      </c>
      <c r="D19" s="35">
        <v>3305</v>
      </c>
      <c r="E19" s="36">
        <v>364</v>
      </c>
      <c r="F19" s="36">
        <v>360</v>
      </c>
      <c r="G19" s="37">
        <v>0.10892586989409984</v>
      </c>
      <c r="H19" s="38">
        <v>313</v>
      </c>
      <c r="I19" s="37">
        <v>0.86944444444444446</v>
      </c>
      <c r="J19" s="37">
        <v>9.4704992435703475E-2</v>
      </c>
      <c r="K19" s="366"/>
    </row>
    <row r="20" spans="1:11" x14ac:dyDescent="0.2">
      <c r="A20" s="499"/>
      <c r="B20" s="500"/>
      <c r="C20" s="285" t="s">
        <v>5</v>
      </c>
      <c r="D20" s="40">
        <v>934</v>
      </c>
      <c r="E20" s="41">
        <v>87</v>
      </c>
      <c r="F20" s="41">
        <v>87</v>
      </c>
      <c r="G20" s="42">
        <v>9.3147751605995713E-2</v>
      </c>
      <c r="H20" s="43">
        <v>77</v>
      </c>
      <c r="I20" s="42">
        <v>0.88505747126436785</v>
      </c>
      <c r="J20" s="42">
        <v>8.2441113490364024E-2</v>
      </c>
      <c r="K20" s="366"/>
    </row>
    <row r="21" spans="1:11" ht="13.5" thickBot="1" x14ac:dyDescent="0.25">
      <c r="A21" s="502"/>
      <c r="B21" s="503"/>
      <c r="C21" s="205" t="s">
        <v>1</v>
      </c>
      <c r="D21" s="45">
        <v>4239</v>
      </c>
      <c r="E21" s="46">
        <v>451</v>
      </c>
      <c r="F21" s="46">
        <v>447</v>
      </c>
      <c r="G21" s="47">
        <v>0.10544939844302902</v>
      </c>
      <c r="H21" s="48">
        <v>390</v>
      </c>
      <c r="I21" s="47">
        <v>0.87248322147651003</v>
      </c>
      <c r="J21" s="47">
        <v>9.2002830856334039E-2</v>
      </c>
      <c r="K21" s="366"/>
    </row>
    <row r="22" spans="1:11" x14ac:dyDescent="0.2">
      <c r="A22" s="519" t="s">
        <v>13</v>
      </c>
      <c r="B22" s="468" t="s">
        <v>19</v>
      </c>
      <c r="C22" s="203" t="s">
        <v>4</v>
      </c>
      <c r="D22" s="430">
        <v>709</v>
      </c>
      <c r="E22" s="398">
        <v>84</v>
      </c>
      <c r="F22" s="398">
        <v>84</v>
      </c>
      <c r="G22" s="37">
        <v>0.11847672778561354</v>
      </c>
      <c r="H22" s="400">
        <v>76</v>
      </c>
      <c r="I22" s="37">
        <v>0.90476190476190477</v>
      </c>
      <c r="J22" s="37">
        <v>0.10719322990126939</v>
      </c>
      <c r="K22" s="366"/>
    </row>
    <row r="23" spans="1:11" x14ac:dyDescent="0.2">
      <c r="A23" s="520"/>
      <c r="B23" s="469"/>
      <c r="C23" s="184" t="s">
        <v>5</v>
      </c>
      <c r="D23" s="431">
        <v>214</v>
      </c>
      <c r="E23" s="399">
        <v>15</v>
      </c>
      <c r="F23" s="399">
        <v>15</v>
      </c>
      <c r="G23" s="42">
        <v>7.0093457943925228E-2</v>
      </c>
      <c r="H23" s="401">
        <v>14</v>
      </c>
      <c r="I23" s="42">
        <v>0.93333333333333335</v>
      </c>
      <c r="J23" s="42">
        <v>6.5420560747663545E-2</v>
      </c>
      <c r="K23" s="366"/>
    </row>
    <row r="24" spans="1:11" ht="13.5" thickBot="1" x14ac:dyDescent="0.25">
      <c r="A24" s="520"/>
      <c r="B24" s="470"/>
      <c r="C24" s="204" t="s">
        <v>1</v>
      </c>
      <c r="D24" s="45">
        <v>923</v>
      </c>
      <c r="E24" s="46">
        <v>99</v>
      </c>
      <c r="F24" s="46">
        <v>99</v>
      </c>
      <c r="G24" s="47">
        <v>0.10725893824485373</v>
      </c>
      <c r="H24" s="48">
        <v>90</v>
      </c>
      <c r="I24" s="47">
        <v>0.90909090909090906</v>
      </c>
      <c r="J24" s="47">
        <v>9.7508125677139762E-2</v>
      </c>
      <c r="K24" s="366"/>
    </row>
    <row r="25" spans="1:11" x14ac:dyDescent="0.2">
      <c r="A25" s="520"/>
      <c r="B25" s="468" t="s">
        <v>14</v>
      </c>
      <c r="C25" s="203" t="s">
        <v>4</v>
      </c>
      <c r="D25" s="430">
        <v>861</v>
      </c>
      <c r="E25" s="398">
        <v>91</v>
      </c>
      <c r="F25" s="398">
        <v>91</v>
      </c>
      <c r="G25" s="37">
        <v>0.10569105691056911</v>
      </c>
      <c r="H25" s="400">
        <v>85</v>
      </c>
      <c r="I25" s="37">
        <v>0.93406593406593408</v>
      </c>
      <c r="J25" s="37">
        <v>9.8722415795586521E-2</v>
      </c>
      <c r="K25" s="366"/>
    </row>
    <row r="26" spans="1:11" x14ac:dyDescent="0.2">
      <c r="A26" s="520"/>
      <c r="B26" s="469"/>
      <c r="C26" s="184" t="s">
        <v>5</v>
      </c>
      <c r="D26" s="431">
        <v>161</v>
      </c>
      <c r="E26" s="399">
        <v>14</v>
      </c>
      <c r="F26" s="399">
        <v>14</v>
      </c>
      <c r="G26" s="42">
        <v>8.6956521739130432E-2</v>
      </c>
      <c r="H26" s="401">
        <v>10</v>
      </c>
      <c r="I26" s="42">
        <v>0.7142857142857143</v>
      </c>
      <c r="J26" s="42">
        <v>6.2111801242236024E-2</v>
      </c>
      <c r="K26" s="366"/>
    </row>
    <row r="27" spans="1:11" ht="13.5" thickBot="1" x14ac:dyDescent="0.25">
      <c r="A27" s="520"/>
      <c r="B27" s="470"/>
      <c r="C27" s="204" t="s">
        <v>1</v>
      </c>
      <c r="D27" s="45">
        <v>1022</v>
      </c>
      <c r="E27" s="46">
        <v>105</v>
      </c>
      <c r="F27" s="46">
        <v>105</v>
      </c>
      <c r="G27" s="47">
        <v>0.10273972602739725</v>
      </c>
      <c r="H27" s="48">
        <v>95</v>
      </c>
      <c r="I27" s="47">
        <v>0.90476190476190477</v>
      </c>
      <c r="J27" s="47">
        <v>9.2954990215264183E-2</v>
      </c>
      <c r="K27" s="366"/>
    </row>
    <row r="28" spans="1:11" x14ac:dyDescent="0.2">
      <c r="A28" s="520"/>
      <c r="B28" s="468" t="s">
        <v>15</v>
      </c>
      <c r="C28" s="203" t="s">
        <v>4</v>
      </c>
      <c r="D28" s="430">
        <v>570</v>
      </c>
      <c r="E28" s="398">
        <v>47</v>
      </c>
      <c r="F28" s="398">
        <v>46</v>
      </c>
      <c r="G28" s="37">
        <v>8.0701754385964913E-2</v>
      </c>
      <c r="H28" s="400">
        <v>41</v>
      </c>
      <c r="I28" s="37">
        <v>0.89130434782608692</v>
      </c>
      <c r="J28" s="37">
        <v>7.192982456140351E-2</v>
      </c>
      <c r="K28" s="366"/>
    </row>
    <row r="29" spans="1:11" x14ac:dyDescent="0.2">
      <c r="A29" s="520"/>
      <c r="B29" s="469"/>
      <c r="C29" s="184" t="s">
        <v>5</v>
      </c>
      <c r="D29" s="431">
        <v>26</v>
      </c>
      <c r="E29" s="399">
        <v>4</v>
      </c>
      <c r="F29" s="399">
        <v>4</v>
      </c>
      <c r="G29" s="42">
        <v>0.15384615384615385</v>
      </c>
      <c r="H29" s="401">
        <v>3</v>
      </c>
      <c r="I29" s="42">
        <v>0.75</v>
      </c>
      <c r="J29" s="42">
        <v>0.11538461538461539</v>
      </c>
      <c r="K29" s="366"/>
    </row>
    <row r="30" spans="1:11" ht="13.5" thickBot="1" x14ac:dyDescent="0.25">
      <c r="A30" s="520"/>
      <c r="B30" s="470"/>
      <c r="C30" s="204" t="s">
        <v>1</v>
      </c>
      <c r="D30" s="45">
        <v>596</v>
      </c>
      <c r="E30" s="46">
        <v>51</v>
      </c>
      <c r="F30" s="46">
        <v>50</v>
      </c>
      <c r="G30" s="47">
        <v>8.3892617449664433E-2</v>
      </c>
      <c r="H30" s="48">
        <v>44</v>
      </c>
      <c r="I30" s="47">
        <v>0.88</v>
      </c>
      <c r="J30" s="47">
        <v>7.3825503355704702E-2</v>
      </c>
      <c r="K30" s="366"/>
    </row>
    <row r="31" spans="1:11" x14ac:dyDescent="0.2">
      <c r="A31" s="520"/>
      <c r="B31" s="468" t="s">
        <v>16</v>
      </c>
      <c r="C31" s="203" t="s">
        <v>4</v>
      </c>
      <c r="D31" s="35">
        <v>2631</v>
      </c>
      <c r="E31" s="398">
        <v>257</v>
      </c>
      <c r="F31" s="398">
        <v>255</v>
      </c>
      <c r="G31" s="37">
        <v>9.6921322690992018E-2</v>
      </c>
      <c r="H31" s="400">
        <v>234</v>
      </c>
      <c r="I31" s="37">
        <v>0.91764705882352937</v>
      </c>
      <c r="J31" s="37">
        <v>8.8939566704675024E-2</v>
      </c>
      <c r="K31" s="366"/>
    </row>
    <row r="32" spans="1:11" x14ac:dyDescent="0.2">
      <c r="A32" s="520"/>
      <c r="B32" s="469"/>
      <c r="C32" s="184" t="s">
        <v>5</v>
      </c>
      <c r="D32" s="40">
        <v>1148</v>
      </c>
      <c r="E32" s="399">
        <v>110</v>
      </c>
      <c r="F32" s="399">
        <v>110</v>
      </c>
      <c r="G32" s="42">
        <v>9.5818815331010457E-2</v>
      </c>
      <c r="H32" s="399">
        <v>101</v>
      </c>
      <c r="I32" s="42">
        <v>0.91818181818181821</v>
      </c>
      <c r="J32" s="42">
        <v>8.7979094076655051E-2</v>
      </c>
      <c r="K32" s="366"/>
    </row>
    <row r="33" spans="1:11" ht="13.5" thickBot="1" x14ac:dyDescent="0.25">
      <c r="A33" s="521"/>
      <c r="B33" s="470"/>
      <c r="C33" s="204" t="s">
        <v>1</v>
      </c>
      <c r="D33" s="45">
        <v>3779</v>
      </c>
      <c r="E33" s="405">
        <v>367</v>
      </c>
      <c r="F33" s="405">
        <v>365</v>
      </c>
      <c r="G33" s="343">
        <v>9.658639851812649E-2</v>
      </c>
      <c r="H33" s="405">
        <v>335</v>
      </c>
      <c r="I33" s="343">
        <v>0.9178082191780822</v>
      </c>
      <c r="J33" s="343">
        <v>8.8647790420746234E-2</v>
      </c>
      <c r="K33" s="366"/>
    </row>
    <row r="34" spans="1:11" x14ac:dyDescent="0.2">
      <c r="A34" s="511" t="s">
        <v>57</v>
      </c>
      <c r="B34" s="512"/>
      <c r="C34" s="284" t="s">
        <v>4</v>
      </c>
      <c r="D34" s="35">
        <v>4771</v>
      </c>
      <c r="E34" s="344">
        <v>479</v>
      </c>
      <c r="F34" s="344">
        <v>476</v>
      </c>
      <c r="G34" s="345">
        <v>9.9769440368895415E-2</v>
      </c>
      <c r="H34" s="344">
        <v>436</v>
      </c>
      <c r="I34" s="345">
        <v>0.91596638655462181</v>
      </c>
      <c r="J34" s="345">
        <v>9.1385453783273951E-2</v>
      </c>
      <c r="K34" s="366"/>
    </row>
    <row r="35" spans="1:11" x14ac:dyDescent="0.2">
      <c r="A35" s="499"/>
      <c r="B35" s="500"/>
      <c r="C35" s="285" t="s">
        <v>5</v>
      </c>
      <c r="D35" s="40">
        <v>1549</v>
      </c>
      <c r="E35" s="346">
        <v>143</v>
      </c>
      <c r="F35" s="346">
        <v>143</v>
      </c>
      <c r="G35" s="347">
        <v>9.2317624273724988E-2</v>
      </c>
      <c r="H35" s="346">
        <v>128</v>
      </c>
      <c r="I35" s="347">
        <v>0.8951048951048951</v>
      </c>
      <c r="J35" s="347">
        <v>8.2633957391865714E-2</v>
      </c>
      <c r="K35" s="366"/>
    </row>
    <row r="36" spans="1:11" ht="13.5" thickBot="1" x14ac:dyDescent="0.25">
      <c r="A36" s="502"/>
      <c r="B36" s="503"/>
      <c r="C36" s="205" t="s">
        <v>1</v>
      </c>
      <c r="D36" s="45">
        <v>6320</v>
      </c>
      <c r="E36" s="348">
        <v>622</v>
      </c>
      <c r="F36" s="348">
        <v>619</v>
      </c>
      <c r="G36" s="349">
        <v>9.7943037974683539E-2</v>
      </c>
      <c r="H36" s="350">
        <v>564</v>
      </c>
      <c r="I36" s="349">
        <v>0.91114701130856224</v>
      </c>
      <c r="J36" s="349">
        <v>8.9240506329113928E-2</v>
      </c>
      <c r="K36" s="366"/>
    </row>
    <row r="37" spans="1:11" x14ac:dyDescent="0.2">
      <c r="A37" s="517" t="s">
        <v>63</v>
      </c>
      <c r="B37" s="518"/>
      <c r="C37" s="353" t="s">
        <v>59</v>
      </c>
      <c r="D37" s="446">
        <v>12064</v>
      </c>
      <c r="E37" s="354">
        <v>1224</v>
      </c>
      <c r="F37" s="354">
        <v>1206</v>
      </c>
      <c r="G37" s="355">
        <v>9.9966843501326258E-2</v>
      </c>
      <c r="H37" s="354">
        <v>1084</v>
      </c>
      <c r="I37" s="355">
        <v>0.89883913764510781</v>
      </c>
      <c r="J37" s="447">
        <v>8.9854111405835546E-2</v>
      </c>
      <c r="K37" s="366"/>
    </row>
    <row r="38" spans="1:11" x14ac:dyDescent="0.2">
      <c r="A38" s="513" t="s">
        <v>64</v>
      </c>
      <c r="B38" s="514"/>
      <c r="C38" s="356" t="s">
        <v>60</v>
      </c>
      <c r="D38" s="155">
        <v>3798</v>
      </c>
      <c r="E38" s="357">
        <v>353</v>
      </c>
      <c r="F38" s="357">
        <v>350</v>
      </c>
      <c r="G38" s="358">
        <v>9.2153765139547136E-2</v>
      </c>
      <c r="H38" s="357">
        <v>310</v>
      </c>
      <c r="I38" s="359">
        <v>0.88571428571428568</v>
      </c>
      <c r="J38" s="448">
        <v>8.1621906266456032E-2</v>
      </c>
      <c r="K38" s="366"/>
    </row>
    <row r="39" spans="1:11" ht="13.5" thickBot="1" x14ac:dyDescent="0.25">
      <c r="A39" s="515"/>
      <c r="B39" s="516"/>
      <c r="C39" s="360" t="s">
        <v>20</v>
      </c>
      <c r="D39" s="158">
        <v>15862</v>
      </c>
      <c r="E39" s="361">
        <v>1577</v>
      </c>
      <c r="F39" s="361">
        <v>1556</v>
      </c>
      <c r="G39" s="362">
        <v>9.8096078678602955E-2</v>
      </c>
      <c r="H39" s="361">
        <v>1394</v>
      </c>
      <c r="I39" s="363">
        <v>0.89588688946015427</v>
      </c>
      <c r="J39" s="449">
        <v>8.7882990795612154E-2</v>
      </c>
      <c r="K39" s="366"/>
    </row>
    <row r="41" spans="1:11" x14ac:dyDescent="0.2">
      <c r="E41" s="366"/>
    </row>
  </sheetData>
  <mergeCells count="26">
    <mergeCell ref="B31:B33"/>
    <mergeCell ref="A19:B21"/>
    <mergeCell ref="A38:B38"/>
    <mergeCell ref="A39:B39"/>
    <mergeCell ref="A37:B37"/>
    <mergeCell ref="A34:B36"/>
    <mergeCell ref="A22:A33"/>
    <mergeCell ref="B22:B24"/>
    <mergeCell ref="B25:B27"/>
    <mergeCell ref="B28:B30"/>
    <mergeCell ref="D1:D3"/>
    <mergeCell ref="A1:C3"/>
    <mergeCell ref="A10:A18"/>
    <mergeCell ref="B10:B12"/>
    <mergeCell ref="B13:B15"/>
    <mergeCell ref="B16:B18"/>
    <mergeCell ref="A7:A9"/>
    <mergeCell ref="B7:B9"/>
    <mergeCell ref="A4:A6"/>
    <mergeCell ref="B4:B6"/>
    <mergeCell ref="J1:J3"/>
    <mergeCell ref="E1:E3"/>
    <mergeCell ref="F1:F3"/>
    <mergeCell ref="G1:G3"/>
    <mergeCell ref="H1:H3"/>
    <mergeCell ref="I1:I3"/>
  </mergeCells>
  <phoneticPr fontId="2" type="noConversion"/>
  <printOptions horizontalCentered="1"/>
  <pageMargins left="0" right="0" top="0.98425196850393704" bottom="0.98425196850393704" header="0" footer="0"/>
  <pageSetup paperSize="9" scale="80" orientation="landscape" r:id="rId1"/>
  <headerFooter alignWithMargins="0">
    <oddHeader>&amp;L&amp;G&amp;C&amp;"Arial,Negrita"&amp;12TABLA 3
EVALUACIÓN DE BACHILLERATO PARA EL ACCESO A LA UNIVERSIDAD. Julio 2021.
Avance de Resultados.
Todas las Universidades y Provincias de Castilla y León.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39"/>
  <sheetViews>
    <sheetView tabSelected="1" view="pageLayout" topLeftCell="A4" zoomScale="89" zoomScaleNormal="100" zoomScalePageLayoutView="89" workbookViewId="0">
      <selection activeCell="J19" sqref="J19"/>
    </sheetView>
  </sheetViews>
  <sheetFormatPr baseColWidth="10" defaultRowHeight="12.75" x14ac:dyDescent="0.2"/>
  <cols>
    <col min="1" max="1" width="8.7109375" style="33" customWidth="1"/>
    <col min="2" max="2" width="8.28515625" style="33" customWidth="1"/>
    <col min="3" max="3" width="10.7109375" style="33" customWidth="1"/>
    <col min="4" max="10" width="16.28515625" style="33" customWidth="1"/>
    <col min="11" max="16384" width="11.42578125" style="33"/>
  </cols>
  <sheetData>
    <row r="1" spans="1:10" ht="16.5" customHeight="1" x14ac:dyDescent="0.2">
      <c r="A1" s="482" t="s">
        <v>51</v>
      </c>
      <c r="B1" s="483"/>
      <c r="C1" s="479"/>
      <c r="D1" s="450" t="s">
        <v>52</v>
      </c>
      <c r="E1" s="450" t="s">
        <v>175</v>
      </c>
      <c r="F1" s="450" t="s">
        <v>176</v>
      </c>
      <c r="G1" s="450" t="s">
        <v>53</v>
      </c>
      <c r="H1" s="479" t="s">
        <v>174</v>
      </c>
      <c r="I1" s="450" t="s">
        <v>54</v>
      </c>
      <c r="J1" s="450" t="s">
        <v>55</v>
      </c>
    </row>
    <row r="2" spans="1:10" ht="18" customHeight="1" x14ac:dyDescent="0.2">
      <c r="A2" s="484"/>
      <c r="B2" s="485"/>
      <c r="C2" s="480"/>
      <c r="D2" s="451"/>
      <c r="E2" s="471"/>
      <c r="F2" s="471"/>
      <c r="G2" s="451"/>
      <c r="H2" s="480"/>
      <c r="I2" s="471"/>
      <c r="J2" s="471"/>
    </row>
    <row r="3" spans="1:10" ht="12.75" customHeight="1" thickBot="1" x14ac:dyDescent="0.25">
      <c r="A3" s="486"/>
      <c r="B3" s="487"/>
      <c r="C3" s="481"/>
      <c r="D3" s="452"/>
      <c r="E3" s="472"/>
      <c r="F3" s="472"/>
      <c r="G3" s="452"/>
      <c r="H3" s="481"/>
      <c r="I3" s="472"/>
      <c r="J3" s="472"/>
    </row>
    <row r="4" spans="1:10" x14ac:dyDescent="0.2">
      <c r="A4" s="473" t="s">
        <v>2</v>
      </c>
      <c r="B4" s="468" t="s">
        <v>3</v>
      </c>
      <c r="C4" s="34" t="s">
        <v>4</v>
      </c>
      <c r="D4" s="36">
        <v>75</v>
      </c>
      <c r="E4" s="36">
        <v>92</v>
      </c>
      <c r="F4" s="36">
        <v>84</v>
      </c>
      <c r="G4" s="37">
        <v>4.7405806827272703E-2</v>
      </c>
      <c r="H4" s="403">
        <v>84</v>
      </c>
      <c r="I4" s="37">
        <v>9.5405265875064482E-2</v>
      </c>
      <c r="J4" s="37">
        <v>4.7701240391247152E-2</v>
      </c>
    </row>
    <row r="5" spans="1:10" x14ac:dyDescent="0.2">
      <c r="A5" s="474"/>
      <c r="B5" s="469"/>
      <c r="C5" s="39" t="s">
        <v>5</v>
      </c>
      <c r="D5" s="41">
        <v>1</v>
      </c>
      <c r="E5" s="41">
        <v>8</v>
      </c>
      <c r="F5" s="41">
        <v>7</v>
      </c>
      <c r="G5" s="42">
        <v>1.1588040537133831E-2</v>
      </c>
      <c r="H5" s="404">
        <v>7</v>
      </c>
      <c r="I5" s="42">
        <v>2.7210884353741527E-2</v>
      </c>
      <c r="J5" s="42">
        <v>1.1610449124104354E-2</v>
      </c>
    </row>
    <row r="6" spans="1:10" ht="15.75" thickBot="1" x14ac:dyDescent="0.3">
      <c r="A6" s="475"/>
      <c r="B6" s="470"/>
      <c r="C6" s="50" t="s">
        <v>1</v>
      </c>
      <c r="D6" s="46">
        <v>76</v>
      </c>
      <c r="E6" s="46">
        <v>100</v>
      </c>
      <c r="F6" s="46">
        <v>91</v>
      </c>
      <c r="G6" s="47">
        <v>3.7865191919745356E-2</v>
      </c>
      <c r="H6" s="402">
        <v>91</v>
      </c>
      <c r="I6" s="47">
        <v>8.1610497498348034E-2</v>
      </c>
      <c r="J6" s="47">
        <v>3.8145748221702434E-2</v>
      </c>
    </row>
    <row r="7" spans="1:10" x14ac:dyDescent="0.2">
      <c r="A7" s="473" t="s">
        <v>6</v>
      </c>
      <c r="B7" s="468" t="s">
        <v>7</v>
      </c>
      <c r="C7" s="34" t="s">
        <v>4</v>
      </c>
      <c r="D7" s="36">
        <v>26</v>
      </c>
      <c r="E7" s="36">
        <v>114</v>
      </c>
      <c r="F7" s="36">
        <v>111</v>
      </c>
      <c r="G7" s="37">
        <v>4.8148565795067835E-2</v>
      </c>
      <c r="H7" s="403">
        <v>102</v>
      </c>
      <c r="I7" s="37">
        <v>2.7766351295763103E-2</v>
      </c>
      <c r="J7" s="37">
        <v>4.4275420788468481E-2</v>
      </c>
    </row>
    <row r="8" spans="1:10" x14ac:dyDescent="0.2">
      <c r="A8" s="474"/>
      <c r="B8" s="469"/>
      <c r="C8" s="39" t="s">
        <v>5</v>
      </c>
      <c r="D8" s="41">
        <v>10</v>
      </c>
      <c r="E8" s="41">
        <v>47</v>
      </c>
      <c r="F8" s="41">
        <v>45</v>
      </c>
      <c r="G8" s="42">
        <v>6.224860382033421E-2</v>
      </c>
      <c r="H8" s="404">
        <v>43</v>
      </c>
      <c r="I8" s="42">
        <v>9.3716143011917663E-2</v>
      </c>
      <c r="J8" s="42">
        <v>5.9557838629051188E-2</v>
      </c>
    </row>
    <row r="9" spans="1:10" ht="15.75" thickBot="1" x14ac:dyDescent="0.3">
      <c r="A9" s="475"/>
      <c r="B9" s="470"/>
      <c r="C9" s="50" t="s">
        <v>1</v>
      </c>
      <c r="D9" s="46">
        <v>36</v>
      </c>
      <c r="E9" s="46">
        <v>161</v>
      </c>
      <c r="F9" s="46">
        <v>156</v>
      </c>
      <c r="G9" s="47">
        <v>5.1517338433226284E-2</v>
      </c>
      <c r="H9" s="48">
        <v>145</v>
      </c>
      <c r="I9" s="47">
        <v>4.0894439967767982E-2</v>
      </c>
      <c r="J9" s="47">
        <v>4.7926965683975031E-2</v>
      </c>
    </row>
    <row r="10" spans="1:10" x14ac:dyDescent="0.2">
      <c r="A10" s="465" t="s">
        <v>8</v>
      </c>
      <c r="B10" s="468" t="s">
        <v>9</v>
      </c>
      <c r="C10" s="34" t="s">
        <v>4</v>
      </c>
      <c r="D10" s="36">
        <v>-30</v>
      </c>
      <c r="E10" s="36">
        <v>52</v>
      </c>
      <c r="F10" s="36">
        <v>51</v>
      </c>
      <c r="G10" s="37">
        <v>7.0807033720400286E-2</v>
      </c>
      <c r="H10" s="403">
        <v>43</v>
      </c>
      <c r="I10" s="37">
        <v>4.705882352941182E-2</v>
      </c>
      <c r="J10" s="37">
        <v>5.9559275089698764E-2</v>
      </c>
    </row>
    <row r="11" spans="1:10" x14ac:dyDescent="0.2">
      <c r="A11" s="466"/>
      <c r="B11" s="469"/>
      <c r="C11" s="39" t="s">
        <v>5</v>
      </c>
      <c r="D11" s="41">
        <v>11</v>
      </c>
      <c r="E11" s="41">
        <v>17</v>
      </c>
      <c r="F11" s="41">
        <v>17</v>
      </c>
      <c r="G11" s="42">
        <v>7.0119964738798821E-2</v>
      </c>
      <c r="H11" s="404">
        <v>19</v>
      </c>
      <c r="I11" s="42">
        <v>0.26436781609195403</v>
      </c>
      <c r="J11" s="42">
        <v>7.951017592273199E-2</v>
      </c>
    </row>
    <row r="12" spans="1:10" ht="13.5" thickBot="1" x14ac:dyDescent="0.25">
      <c r="A12" s="466"/>
      <c r="B12" s="470"/>
      <c r="C12" s="44" t="s">
        <v>1</v>
      </c>
      <c r="D12" s="46">
        <v>-19</v>
      </c>
      <c r="E12" s="46">
        <v>69</v>
      </c>
      <c r="F12" s="46">
        <v>68</v>
      </c>
      <c r="G12" s="47">
        <v>7.0792444385505415E-2</v>
      </c>
      <c r="H12" s="48">
        <v>62</v>
      </c>
      <c r="I12" s="47">
        <v>0.10297482837528604</v>
      </c>
      <c r="J12" s="47">
        <v>6.43897324536684E-2</v>
      </c>
    </row>
    <row r="13" spans="1:10" x14ac:dyDescent="0.2">
      <c r="A13" s="466"/>
      <c r="B13" s="468" t="s">
        <v>11</v>
      </c>
      <c r="C13" s="34" t="s">
        <v>4</v>
      </c>
      <c r="D13" s="36">
        <v>14</v>
      </c>
      <c r="E13" s="36">
        <v>102</v>
      </c>
      <c r="F13" s="36">
        <v>102</v>
      </c>
      <c r="G13" s="37">
        <v>6.1563148388637613E-2</v>
      </c>
      <c r="H13" s="403">
        <v>94</v>
      </c>
      <c r="I13" s="37">
        <v>2.1627073061407431E-2</v>
      </c>
      <c r="J13" s="37">
        <v>5.6754437030734552E-2</v>
      </c>
    </row>
    <row r="14" spans="1:10" x14ac:dyDescent="0.2">
      <c r="A14" s="466"/>
      <c r="B14" s="469"/>
      <c r="C14" s="39" t="s">
        <v>5</v>
      </c>
      <c r="D14" s="41">
        <v>58</v>
      </c>
      <c r="E14" s="41">
        <v>19</v>
      </c>
      <c r="F14" s="41">
        <v>19</v>
      </c>
      <c r="G14" s="42">
        <v>2.7399082048038405E-2</v>
      </c>
      <c r="H14" s="404">
        <v>21</v>
      </c>
      <c r="I14" s="42">
        <v>0.1811594202898551</v>
      </c>
      <c r="J14" s="42">
        <v>3.2511068943706513E-2</v>
      </c>
    </row>
    <row r="15" spans="1:10" ht="13.5" thickBot="1" x14ac:dyDescent="0.25">
      <c r="A15" s="466"/>
      <c r="B15" s="470"/>
      <c r="C15" s="44" t="s">
        <v>1</v>
      </c>
      <c r="D15" s="46">
        <v>72</v>
      </c>
      <c r="E15" s="46">
        <v>121</v>
      </c>
      <c r="F15" s="46">
        <v>121</v>
      </c>
      <c r="G15" s="47">
        <v>5.2502385110669757E-2</v>
      </c>
      <c r="H15" s="48">
        <v>115</v>
      </c>
      <c r="I15" s="47">
        <v>5.9733893557422979E-2</v>
      </c>
      <c r="J15" s="47">
        <v>5.0110098830001039E-2</v>
      </c>
    </row>
    <row r="16" spans="1:10" x14ac:dyDescent="0.2">
      <c r="A16" s="466"/>
      <c r="B16" s="468" t="s">
        <v>12</v>
      </c>
      <c r="C16" s="34" t="s">
        <v>4</v>
      </c>
      <c r="D16" s="36">
        <v>2</v>
      </c>
      <c r="E16" s="36">
        <v>37</v>
      </c>
      <c r="F16" s="36">
        <v>39</v>
      </c>
      <c r="G16" s="37">
        <v>4.2200320663963023E-2</v>
      </c>
      <c r="H16" s="403">
        <v>42</v>
      </c>
      <c r="I16" s="37">
        <v>0.20899470899470896</v>
      </c>
      <c r="J16" s="37">
        <v>4.548948410827125E-2</v>
      </c>
    </row>
    <row r="17" spans="1:10" x14ac:dyDescent="0.2">
      <c r="A17" s="466"/>
      <c r="B17" s="469"/>
      <c r="C17" s="39" t="s">
        <v>5</v>
      </c>
      <c r="D17" s="41">
        <v>15</v>
      </c>
      <c r="E17" s="41">
        <v>8</v>
      </c>
      <c r="F17" s="41">
        <v>8</v>
      </c>
      <c r="G17" s="42">
        <v>6.4347826086956522E-2</v>
      </c>
      <c r="H17" s="404">
        <v>9</v>
      </c>
      <c r="I17" s="42">
        <v>0.41666666666666663</v>
      </c>
      <c r="J17" s="42">
        <v>7.5652173913043477E-2</v>
      </c>
    </row>
    <row r="18" spans="1:10" ht="13.5" thickBot="1" x14ac:dyDescent="0.25">
      <c r="A18" s="467"/>
      <c r="B18" s="470"/>
      <c r="C18" s="44" t="s">
        <v>1</v>
      </c>
      <c r="D18" s="46">
        <v>17</v>
      </c>
      <c r="E18" s="46">
        <v>45</v>
      </c>
      <c r="F18" s="46">
        <v>47</v>
      </c>
      <c r="G18" s="47">
        <v>4.4583735133397619E-2</v>
      </c>
      <c r="H18" s="48">
        <v>51</v>
      </c>
      <c r="I18" s="47">
        <v>0.2297802711547452</v>
      </c>
      <c r="J18" s="47">
        <v>4.8714239794278372E-2</v>
      </c>
    </row>
    <row r="19" spans="1:10" x14ac:dyDescent="0.2">
      <c r="A19" s="459" t="s">
        <v>56</v>
      </c>
      <c r="B19" s="460"/>
      <c r="C19" s="34" t="s">
        <v>4</v>
      </c>
      <c r="D19" s="36">
        <v>-14</v>
      </c>
      <c r="E19" s="36">
        <v>191</v>
      </c>
      <c r="F19" s="36">
        <v>192</v>
      </c>
      <c r="G19" s="37">
        <v>5.8308213973641873E-2</v>
      </c>
      <c r="H19" s="38">
        <v>179</v>
      </c>
      <c r="I19" s="37">
        <v>7.1825396825396792E-2</v>
      </c>
      <c r="J19" s="37">
        <v>5.433138592771914E-2</v>
      </c>
    </row>
    <row r="20" spans="1:10" x14ac:dyDescent="0.2">
      <c r="A20" s="461"/>
      <c r="B20" s="462"/>
      <c r="C20" s="39" t="s">
        <v>5</v>
      </c>
      <c r="D20" s="41">
        <v>84</v>
      </c>
      <c r="E20" s="41">
        <v>44</v>
      </c>
      <c r="F20" s="41">
        <v>44</v>
      </c>
      <c r="G20" s="42">
        <v>4.2559516311878064E-2</v>
      </c>
      <c r="H20" s="43">
        <v>49</v>
      </c>
      <c r="I20" s="42">
        <v>0.23389468056669338</v>
      </c>
      <c r="J20" s="42">
        <v>4.9499937019775786E-2</v>
      </c>
    </row>
    <row r="21" spans="1:10" ht="15.75" thickBot="1" x14ac:dyDescent="0.3">
      <c r="A21" s="463"/>
      <c r="B21" s="464"/>
      <c r="C21" s="50" t="s">
        <v>1</v>
      </c>
      <c r="D21" s="46">
        <v>70</v>
      </c>
      <c r="E21" s="46">
        <v>235</v>
      </c>
      <c r="F21" s="46">
        <v>236</v>
      </c>
      <c r="G21" s="47">
        <v>5.4837740971213231E-2</v>
      </c>
      <c r="H21" s="48">
        <v>228</v>
      </c>
      <c r="I21" s="47">
        <v>0.10471070962816875</v>
      </c>
      <c r="J21" s="47">
        <v>5.3144591470390169E-2</v>
      </c>
    </row>
    <row r="22" spans="1:10" x14ac:dyDescent="0.2">
      <c r="A22" s="465" t="s">
        <v>13</v>
      </c>
      <c r="B22" s="468" t="s">
        <v>19</v>
      </c>
      <c r="C22" s="34" t="s">
        <v>4</v>
      </c>
      <c r="D22" s="36">
        <v>-8</v>
      </c>
      <c r="E22" s="36">
        <v>48</v>
      </c>
      <c r="F22" s="36">
        <v>48</v>
      </c>
      <c r="G22" s="37">
        <v>6.8267522764693028E-2</v>
      </c>
      <c r="H22" s="403">
        <v>43</v>
      </c>
      <c r="I22" s="37">
        <v>-1.1904761904761862E-2</v>
      </c>
      <c r="J22" s="37">
        <v>6.1168125298758931E-2</v>
      </c>
    </row>
    <row r="23" spans="1:10" x14ac:dyDescent="0.2">
      <c r="A23" s="466"/>
      <c r="B23" s="469"/>
      <c r="C23" s="39" t="s">
        <v>5</v>
      </c>
      <c r="D23" s="41">
        <v>9</v>
      </c>
      <c r="E23" s="41">
        <v>4</v>
      </c>
      <c r="F23" s="41">
        <v>4</v>
      </c>
      <c r="G23" s="42">
        <v>1.6434921358559375E-2</v>
      </c>
      <c r="H23" s="404">
        <v>5</v>
      </c>
      <c r="I23" s="42">
        <v>0.11515151515151512</v>
      </c>
      <c r="J23" s="42">
        <v>2.1518121723273304E-2</v>
      </c>
    </row>
    <row r="24" spans="1:10" ht="13.5" thickBot="1" x14ac:dyDescent="0.25">
      <c r="A24" s="466"/>
      <c r="B24" s="470"/>
      <c r="C24" s="44" t="s">
        <v>1</v>
      </c>
      <c r="D24" s="46">
        <v>1</v>
      </c>
      <c r="E24" s="46">
        <v>52</v>
      </c>
      <c r="F24" s="46">
        <v>52</v>
      </c>
      <c r="G24" s="47">
        <v>5.628279941622033E-2</v>
      </c>
      <c r="H24" s="48">
        <v>48</v>
      </c>
      <c r="I24" s="47">
        <v>1.5473887814313358E-2</v>
      </c>
      <c r="J24" s="47">
        <v>5.1954980340914163E-2</v>
      </c>
    </row>
    <row r="25" spans="1:10" x14ac:dyDescent="0.2">
      <c r="A25" s="466"/>
      <c r="B25" s="468" t="s">
        <v>14</v>
      </c>
      <c r="C25" s="34" t="s">
        <v>4</v>
      </c>
      <c r="D25" s="36">
        <v>93</v>
      </c>
      <c r="E25" s="36">
        <v>53</v>
      </c>
      <c r="F25" s="36">
        <v>54</v>
      </c>
      <c r="G25" s="37">
        <v>5.7513973577235776E-2</v>
      </c>
      <c r="H25" s="403">
        <v>54</v>
      </c>
      <c r="I25" s="37">
        <v>9.6228096228096249E-2</v>
      </c>
      <c r="J25" s="37">
        <v>5.8357832462253185E-2</v>
      </c>
    </row>
    <row r="26" spans="1:10" x14ac:dyDescent="0.2">
      <c r="A26" s="466"/>
      <c r="B26" s="469"/>
      <c r="C26" s="39" t="s">
        <v>5</v>
      </c>
      <c r="D26" s="41">
        <v>-26</v>
      </c>
      <c r="E26" s="41">
        <v>3</v>
      </c>
      <c r="F26" s="41">
        <v>3</v>
      </c>
      <c r="G26" s="42">
        <v>2.8132992327365727E-2</v>
      </c>
      <c r="H26" s="404">
        <v>1</v>
      </c>
      <c r="I26" s="42">
        <v>-0.10389610389610393</v>
      </c>
      <c r="J26" s="42">
        <v>1.3983458996246721E-2</v>
      </c>
    </row>
    <row r="27" spans="1:10" ht="13.5" thickBot="1" x14ac:dyDescent="0.25">
      <c r="A27" s="466"/>
      <c r="B27" s="470"/>
      <c r="C27" s="44" t="s">
        <v>1</v>
      </c>
      <c r="D27" s="46">
        <v>67</v>
      </c>
      <c r="E27" s="46">
        <v>56</v>
      </c>
      <c r="F27" s="46">
        <v>57</v>
      </c>
      <c r="G27" s="47">
        <v>5.2477945922685211E-2</v>
      </c>
      <c r="H27" s="48">
        <v>55</v>
      </c>
      <c r="I27" s="47">
        <v>7.1428571428571397E-2</v>
      </c>
      <c r="J27" s="47">
        <v>5.1070173461337479E-2</v>
      </c>
    </row>
    <row r="28" spans="1:10" x14ac:dyDescent="0.2">
      <c r="A28" s="466"/>
      <c r="B28" s="468" t="s">
        <v>15</v>
      </c>
      <c r="C28" s="34" t="s">
        <v>4</v>
      </c>
      <c r="D28" s="36">
        <v>41</v>
      </c>
      <c r="E28" s="36">
        <v>28</v>
      </c>
      <c r="F28" s="36">
        <v>28</v>
      </c>
      <c r="G28" s="37">
        <v>4.6675289357609527E-2</v>
      </c>
      <c r="H28" s="403">
        <v>25</v>
      </c>
      <c r="I28" s="37">
        <v>2.4154589371980784E-3</v>
      </c>
      <c r="J28" s="37">
        <v>4.1684077869532057E-2</v>
      </c>
    </row>
    <row r="29" spans="1:10" x14ac:dyDescent="0.2">
      <c r="A29" s="466"/>
      <c r="B29" s="469"/>
      <c r="C29" s="39" t="s">
        <v>5</v>
      </c>
      <c r="D29" s="41">
        <v>-14</v>
      </c>
      <c r="E29" s="41">
        <v>2</v>
      </c>
      <c r="F29" s="41">
        <v>2</v>
      </c>
      <c r="G29" s="42">
        <v>0.10384615384615385</v>
      </c>
      <c r="H29" s="404">
        <v>1</v>
      </c>
      <c r="I29" s="42">
        <v>-0.25</v>
      </c>
      <c r="J29" s="42">
        <v>6.5384615384615388E-2</v>
      </c>
    </row>
    <row r="30" spans="1:10" ht="13.5" thickBot="1" x14ac:dyDescent="0.25">
      <c r="A30" s="466"/>
      <c r="B30" s="470"/>
      <c r="C30" s="44" t="s">
        <v>1</v>
      </c>
      <c r="D30" s="46">
        <v>27</v>
      </c>
      <c r="E30" s="46">
        <v>30</v>
      </c>
      <c r="F30" s="46">
        <v>50</v>
      </c>
      <c r="G30" s="47">
        <v>8.3892617449664433E-2</v>
      </c>
      <c r="H30" s="48">
        <v>26</v>
      </c>
      <c r="I30" s="47">
        <v>2.2857142857142909E-2</v>
      </c>
      <c r="J30" s="47">
        <v>4.2191056958516653E-2</v>
      </c>
    </row>
    <row r="31" spans="1:10" x14ac:dyDescent="0.2">
      <c r="A31" s="466"/>
      <c r="B31" s="468" t="s">
        <v>16</v>
      </c>
      <c r="C31" s="34" t="s">
        <v>4</v>
      </c>
      <c r="D31" s="36">
        <v>248</v>
      </c>
      <c r="E31" s="36">
        <v>124</v>
      </c>
      <c r="F31" s="36">
        <v>127</v>
      </c>
      <c r="G31" s="37">
        <v>4.3207516564261007E-2</v>
      </c>
      <c r="H31" s="403">
        <v>123</v>
      </c>
      <c r="I31" s="37">
        <v>5.0459558823529371E-2</v>
      </c>
      <c r="J31" s="37">
        <v>4.2359625454150472E-2</v>
      </c>
    </row>
    <row r="32" spans="1:10" x14ac:dyDescent="0.2">
      <c r="A32" s="466"/>
      <c r="B32" s="469"/>
      <c r="C32" s="39" t="s">
        <v>5</v>
      </c>
      <c r="D32" s="41">
        <v>94</v>
      </c>
      <c r="E32" s="41">
        <v>75</v>
      </c>
      <c r="F32" s="41">
        <v>75</v>
      </c>
      <c r="G32" s="42">
        <v>6.2611984211465868E-2</v>
      </c>
      <c r="H32" s="404">
        <v>70</v>
      </c>
      <c r="I32" s="42">
        <v>3.2467532467532534E-2</v>
      </c>
      <c r="J32" s="42">
        <v>5.8567329370772699E-2</v>
      </c>
    </row>
    <row r="33" spans="1:10" ht="13.5" thickBot="1" x14ac:dyDescent="0.25">
      <c r="A33" s="467"/>
      <c r="B33" s="470"/>
      <c r="C33" s="44" t="s">
        <v>1</v>
      </c>
      <c r="D33" s="46">
        <v>342</v>
      </c>
      <c r="E33" s="46">
        <v>199</v>
      </c>
      <c r="F33" s="46">
        <v>202</v>
      </c>
      <c r="G33" s="47">
        <v>4.9161318506488437E-2</v>
      </c>
      <c r="H33" s="48">
        <v>193</v>
      </c>
      <c r="I33" s="47">
        <v>4.6642575006303089E-2</v>
      </c>
      <c r="J33" s="47">
        <v>4.7332690042509402E-2</v>
      </c>
    </row>
    <row r="34" spans="1:10" x14ac:dyDescent="0.2">
      <c r="A34" s="459" t="s">
        <v>57</v>
      </c>
      <c r="B34" s="460"/>
      <c r="C34" s="34" t="s">
        <v>4</v>
      </c>
      <c r="D34" s="35">
        <v>374</v>
      </c>
      <c r="E34" s="36">
        <v>253</v>
      </c>
      <c r="F34" s="36">
        <v>257</v>
      </c>
      <c r="G34" s="37">
        <v>4.9962753991820139E-2</v>
      </c>
      <c r="H34" s="38">
        <v>245</v>
      </c>
      <c r="I34" s="37">
        <v>4.382026783316062E-2</v>
      </c>
      <c r="J34" s="37">
        <v>4.7946745573130674E-2</v>
      </c>
    </row>
    <row r="35" spans="1:10" x14ac:dyDescent="0.2">
      <c r="A35" s="461"/>
      <c r="B35" s="462"/>
      <c r="C35" s="39" t="s">
        <v>5</v>
      </c>
      <c r="D35" s="40">
        <v>63</v>
      </c>
      <c r="E35" s="41">
        <v>84</v>
      </c>
      <c r="F35" s="41">
        <v>84</v>
      </c>
      <c r="G35" s="42">
        <v>5.2613721178166442E-2</v>
      </c>
      <c r="H35" s="43">
        <v>77</v>
      </c>
      <c r="I35" s="42">
        <v>3.0698115443878127E-2</v>
      </c>
      <c r="J35" s="42">
        <v>4.831363437706087E-2</v>
      </c>
    </row>
    <row r="36" spans="1:10" ht="15.75" thickBot="1" x14ac:dyDescent="0.3">
      <c r="A36" s="463"/>
      <c r="B36" s="464"/>
      <c r="C36" s="50" t="s">
        <v>1</v>
      </c>
      <c r="D36" s="45">
        <v>437</v>
      </c>
      <c r="E36" s="46">
        <v>337</v>
      </c>
      <c r="F36" s="46">
        <v>341</v>
      </c>
      <c r="G36" s="47">
        <v>5.0688236002900434E-2</v>
      </c>
      <c r="H36" s="48">
        <v>322</v>
      </c>
      <c r="I36" s="47">
        <v>4.0643414186260052E-2</v>
      </c>
      <c r="J36" s="47">
        <v>4.8105031231374676E-2</v>
      </c>
    </row>
    <row r="37" spans="1:10" x14ac:dyDescent="0.2">
      <c r="A37" s="453" t="s">
        <v>58</v>
      </c>
      <c r="B37" s="454"/>
      <c r="C37" s="150" t="s">
        <v>59</v>
      </c>
      <c r="D37" s="151">
        <v>461</v>
      </c>
      <c r="E37" s="151">
        <v>650</v>
      </c>
      <c r="F37" s="152">
        <v>644</v>
      </c>
      <c r="G37" s="339">
        <v>5.1531094126164662E-2</v>
      </c>
      <c r="H37" s="151">
        <v>610</v>
      </c>
      <c r="I37" s="339">
        <v>5.5422767538346296E-2</v>
      </c>
      <c r="J37" s="339">
        <v>4.9002607484435905E-2</v>
      </c>
    </row>
    <row r="38" spans="1:10" x14ac:dyDescent="0.2">
      <c r="A38" s="455"/>
      <c r="B38" s="456"/>
      <c r="C38" s="154" t="s">
        <v>60</v>
      </c>
      <c r="D38" s="155">
        <v>158</v>
      </c>
      <c r="E38" s="155">
        <v>183</v>
      </c>
      <c r="F38" s="152">
        <v>180</v>
      </c>
      <c r="G38" s="342">
        <v>4.5450468436250432E-2</v>
      </c>
      <c r="H38" s="151">
        <v>176</v>
      </c>
      <c r="I38" s="340">
        <v>9.7478991596638642E-2</v>
      </c>
      <c r="J38" s="340">
        <v>4.4808719453269218E-2</v>
      </c>
    </row>
    <row r="39" spans="1:10" ht="15.75" thickBot="1" x14ac:dyDescent="0.3">
      <c r="A39" s="457"/>
      <c r="B39" s="458"/>
      <c r="C39" s="157" t="s">
        <v>20</v>
      </c>
      <c r="D39" s="158">
        <v>619</v>
      </c>
      <c r="E39" s="158">
        <v>833</v>
      </c>
      <c r="F39" s="159">
        <v>824</v>
      </c>
      <c r="G39" s="341">
        <v>5.0074035773662984E-2</v>
      </c>
      <c r="H39" s="160">
        <v>786</v>
      </c>
      <c r="I39" s="341">
        <v>6.528579656397937E-2</v>
      </c>
      <c r="J39" s="341">
        <v>4.7995829475662014E-2</v>
      </c>
    </row>
  </sheetData>
  <mergeCells count="24">
    <mergeCell ref="I1:I3"/>
    <mergeCell ref="J1:J3"/>
    <mergeCell ref="A10:A18"/>
    <mergeCell ref="B10:B12"/>
    <mergeCell ref="B13:B15"/>
    <mergeCell ref="B16:B18"/>
    <mergeCell ref="A7:A9"/>
    <mergeCell ref="B7:B9"/>
    <mergeCell ref="A4:A6"/>
    <mergeCell ref="B4:B6"/>
    <mergeCell ref="G1:G3"/>
    <mergeCell ref="H1:H3"/>
    <mergeCell ref="A1:C3"/>
    <mergeCell ref="D1:D3"/>
    <mergeCell ref="E1:E3"/>
    <mergeCell ref="F1:F3"/>
    <mergeCell ref="A34:B36"/>
    <mergeCell ref="A37:B39"/>
    <mergeCell ref="A19:B21"/>
    <mergeCell ref="A22:A33"/>
    <mergeCell ref="B22:B24"/>
    <mergeCell ref="B25:B27"/>
    <mergeCell ref="B28:B30"/>
    <mergeCell ref="B31:B33"/>
  </mergeCells>
  <phoneticPr fontId="2" type="noConversion"/>
  <printOptions horizontalCentered="1"/>
  <pageMargins left="0" right="0" top="0.98425196850393704" bottom="0.98425196850393704" header="0" footer="0"/>
  <pageSetup paperSize="9" scale="80" orientation="landscape" r:id="rId1"/>
  <headerFooter alignWithMargins="0">
    <oddHeader>&amp;L&amp;G&amp;C&amp;"Arial,Negrita"&amp;12TABLA 3 (BIS)
DIFERENCIAS RESULTADOS EBAU JULIO 2021/ EBAU SEPTIEMBRE 2020.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Layout" zoomScaleNormal="100" workbookViewId="0">
      <selection activeCell="G33" sqref="G33"/>
    </sheetView>
  </sheetViews>
  <sheetFormatPr baseColWidth="10" defaultRowHeight="12.75" x14ac:dyDescent="0.2"/>
  <cols>
    <col min="6" max="6" width="12.5703125" bestFit="1" customWidth="1"/>
  </cols>
  <sheetData>
    <row r="1" spans="1:11" ht="13.5" thickBot="1" x14ac:dyDescent="0.25">
      <c r="A1" s="23"/>
      <c r="B1" s="57"/>
      <c r="C1" s="23"/>
      <c r="D1" s="23"/>
      <c r="E1" s="23"/>
      <c r="F1" s="23"/>
      <c r="G1" s="23"/>
      <c r="H1" s="23"/>
      <c r="I1" s="23"/>
    </row>
    <row r="2" spans="1:11" ht="13.5" thickBot="1" x14ac:dyDescent="0.25">
      <c r="A2" s="23"/>
      <c r="B2" s="57"/>
      <c r="C2" s="23"/>
      <c r="D2" s="543" t="s">
        <v>206</v>
      </c>
      <c r="E2" s="544"/>
      <c r="F2" s="545"/>
      <c r="G2" s="543" t="s">
        <v>207</v>
      </c>
      <c r="H2" s="544"/>
      <c r="I2" s="545"/>
    </row>
    <row r="3" spans="1:11" x14ac:dyDescent="0.2">
      <c r="A3" s="546" t="s">
        <v>61</v>
      </c>
      <c r="B3" s="547"/>
      <c r="C3" s="548"/>
      <c r="D3" s="52" t="s">
        <v>34</v>
      </c>
      <c r="E3" s="53" t="s">
        <v>23</v>
      </c>
      <c r="F3" s="54" t="s">
        <v>36</v>
      </c>
      <c r="G3" s="52" t="s">
        <v>34</v>
      </c>
      <c r="H3" s="53" t="s">
        <v>23</v>
      </c>
      <c r="I3" s="54" t="s">
        <v>36</v>
      </c>
    </row>
    <row r="4" spans="1:11" x14ac:dyDescent="0.2">
      <c r="A4" s="530" t="s">
        <v>65</v>
      </c>
      <c r="B4" s="549"/>
      <c r="C4" s="531"/>
      <c r="D4" s="55" t="s">
        <v>67</v>
      </c>
      <c r="E4" s="53" t="s">
        <v>67</v>
      </c>
      <c r="F4" s="54" t="s">
        <v>62</v>
      </c>
      <c r="G4" s="55" t="s">
        <v>67</v>
      </c>
      <c r="H4" s="53" t="s">
        <v>67</v>
      </c>
      <c r="I4" s="54" t="s">
        <v>62</v>
      </c>
    </row>
    <row r="5" spans="1:11" ht="13.5" thickBot="1" x14ac:dyDescent="0.25">
      <c r="A5" s="550" t="s">
        <v>66</v>
      </c>
      <c r="B5" s="551"/>
      <c r="C5" s="552"/>
      <c r="D5" s="56" t="s">
        <v>180</v>
      </c>
      <c r="E5" s="407" t="s">
        <v>180</v>
      </c>
      <c r="F5" s="54" t="s">
        <v>34</v>
      </c>
      <c r="G5" s="56" t="s">
        <v>180</v>
      </c>
      <c r="H5" s="407" t="s">
        <v>180</v>
      </c>
      <c r="I5" s="54" t="s">
        <v>34</v>
      </c>
    </row>
    <row r="6" spans="1:11" ht="14.25" customHeight="1" x14ac:dyDescent="0.2">
      <c r="A6" s="540" t="s">
        <v>2</v>
      </c>
      <c r="B6" s="537" t="s">
        <v>3</v>
      </c>
      <c r="C6" s="232" t="s">
        <v>4</v>
      </c>
      <c r="D6" s="206">
        <f>'TABLA 1-21'!F4</f>
        <v>1124</v>
      </c>
      <c r="E6" s="207">
        <f>'TABLA 1-21'!H4</f>
        <v>1106</v>
      </c>
      <c r="F6" s="208">
        <f t="shared" ref="F6:F41" si="0">E6/D6</f>
        <v>0.98398576512455516</v>
      </c>
      <c r="G6" s="215">
        <f>'TABLA 3-21'!F4</f>
        <v>149</v>
      </c>
      <c r="H6" s="406">
        <f>'TABLA 3-21'!H4</f>
        <v>138</v>
      </c>
      <c r="I6" s="208">
        <f t="shared" ref="I6:I41" si="1">H6/G6</f>
        <v>0.9261744966442953</v>
      </c>
      <c r="K6" s="437"/>
    </row>
    <row r="7" spans="1:11" ht="14.25" x14ac:dyDescent="0.2">
      <c r="A7" s="541"/>
      <c r="B7" s="538"/>
      <c r="C7" s="233" t="s">
        <v>5</v>
      </c>
      <c r="D7" s="209">
        <f>'TABLA 1-21'!F5</f>
        <v>446</v>
      </c>
      <c r="E7" s="210">
        <f>'TABLA 1-21'!H5</f>
        <v>442</v>
      </c>
      <c r="F7" s="211">
        <f t="shared" si="0"/>
        <v>0.99103139013452912</v>
      </c>
      <c r="G7" s="216">
        <f>'TABLA 3-21'!F5</f>
        <v>49</v>
      </c>
      <c r="H7" s="217">
        <f>'TABLA 3-21'!H5</f>
        <v>41</v>
      </c>
      <c r="I7" s="211">
        <f t="shared" si="1"/>
        <v>0.83673469387755106</v>
      </c>
      <c r="K7" s="437"/>
    </row>
    <row r="8" spans="1:11" ht="15.75" thickBot="1" x14ac:dyDescent="0.3">
      <c r="A8" s="542"/>
      <c r="B8" s="539"/>
      <c r="C8" s="234" t="s">
        <v>1</v>
      </c>
      <c r="D8" s="212">
        <f>SUM(D6:D7)</f>
        <v>1570</v>
      </c>
      <c r="E8" s="213">
        <f>SUM(E6:E7)</f>
        <v>1548</v>
      </c>
      <c r="F8" s="214">
        <f t="shared" si="0"/>
        <v>0.98598726114649682</v>
      </c>
      <c r="G8" s="212">
        <f>SUM(G6:G7)</f>
        <v>198</v>
      </c>
      <c r="H8" s="213">
        <f>SUM(H6:H7)</f>
        <v>179</v>
      </c>
      <c r="I8" s="214">
        <f t="shared" si="1"/>
        <v>0.90404040404040409</v>
      </c>
      <c r="K8" s="437"/>
    </row>
    <row r="9" spans="1:11" ht="14.25" customHeight="1" x14ac:dyDescent="0.2">
      <c r="A9" s="540" t="s">
        <v>6</v>
      </c>
      <c r="B9" s="537" t="s">
        <v>7</v>
      </c>
      <c r="C9" s="232" t="s">
        <v>4</v>
      </c>
      <c r="D9" s="206">
        <f>'TABLA 1-21'!F7</f>
        <v>1235</v>
      </c>
      <c r="E9" s="207">
        <f>'TABLA 1-21'!H7</f>
        <v>1211</v>
      </c>
      <c r="F9" s="208">
        <f t="shared" si="0"/>
        <v>0.98056680161943321</v>
      </c>
      <c r="G9" s="215">
        <f>'TABLA 3-21'!F7</f>
        <v>221</v>
      </c>
      <c r="H9" s="406">
        <f>'TABLA 3-21'!H7</f>
        <v>197</v>
      </c>
      <c r="I9" s="208">
        <f t="shared" si="1"/>
        <v>0.89140271493212675</v>
      </c>
      <c r="K9" s="437"/>
    </row>
    <row r="10" spans="1:11" ht="14.25" x14ac:dyDescent="0.2">
      <c r="A10" s="541"/>
      <c r="B10" s="538"/>
      <c r="C10" s="233" t="s">
        <v>5</v>
      </c>
      <c r="D10" s="209">
        <f>'TABLA 1-21'!F8</f>
        <v>614</v>
      </c>
      <c r="E10" s="210">
        <f>'TABLA 1-21'!H8</f>
        <v>603</v>
      </c>
      <c r="F10" s="211">
        <f t="shared" si="0"/>
        <v>0.98208469055374592</v>
      </c>
      <c r="G10" s="216">
        <f>'TABLA 3-21'!F8</f>
        <v>71</v>
      </c>
      <c r="H10" s="217">
        <f>'TABLA 3-21'!H8</f>
        <v>64</v>
      </c>
      <c r="I10" s="211">
        <f t="shared" si="1"/>
        <v>0.90140845070422537</v>
      </c>
      <c r="K10" s="437"/>
    </row>
    <row r="11" spans="1:11" ht="15.75" thickBot="1" x14ac:dyDescent="0.3">
      <c r="A11" s="542"/>
      <c r="B11" s="539"/>
      <c r="C11" s="234" t="s">
        <v>1</v>
      </c>
      <c r="D11" s="212">
        <f>SUM(D9:D10)</f>
        <v>1849</v>
      </c>
      <c r="E11" s="213">
        <f>SUM(E9:E10)</f>
        <v>1814</v>
      </c>
      <c r="F11" s="214">
        <f t="shared" si="0"/>
        <v>0.98107084910762576</v>
      </c>
      <c r="G11" s="212">
        <f>SUM(G9:G10)</f>
        <v>292</v>
      </c>
      <c r="H11" s="213">
        <f>SUM(H9:H10)</f>
        <v>261</v>
      </c>
      <c r="I11" s="214">
        <f t="shared" si="1"/>
        <v>0.89383561643835618</v>
      </c>
      <c r="K11" s="437"/>
    </row>
    <row r="12" spans="1:11" ht="14.25" customHeight="1" x14ac:dyDescent="0.2">
      <c r="A12" s="534" t="s">
        <v>8</v>
      </c>
      <c r="B12" s="537" t="s">
        <v>9</v>
      </c>
      <c r="C12" s="232" t="s">
        <v>4</v>
      </c>
      <c r="D12" s="206">
        <f>'TABLA 1-21'!F10</f>
        <v>398</v>
      </c>
      <c r="E12" s="207">
        <f>'TABLA 1-21'!H10</f>
        <v>392</v>
      </c>
      <c r="F12" s="208">
        <f t="shared" si="0"/>
        <v>0.98492462311557794</v>
      </c>
      <c r="G12" s="215">
        <f>'TABLA 3-21'!F10</f>
        <v>85</v>
      </c>
      <c r="H12" s="406">
        <f>'TABLA 3-21'!H10</f>
        <v>69</v>
      </c>
      <c r="I12" s="208">
        <f t="shared" si="1"/>
        <v>0.81176470588235294</v>
      </c>
      <c r="K12" s="437"/>
    </row>
    <row r="13" spans="1:11" ht="14.25" x14ac:dyDescent="0.2">
      <c r="A13" s="535"/>
      <c r="B13" s="538"/>
      <c r="C13" s="233" t="s">
        <v>5</v>
      </c>
      <c r="D13" s="209">
        <f>'TABLA 1-21'!F11</f>
        <v>158</v>
      </c>
      <c r="E13" s="210">
        <f>'TABLA 1-21'!H11</f>
        <v>157</v>
      </c>
      <c r="F13" s="211">
        <f t="shared" si="0"/>
        <v>0.99367088607594933</v>
      </c>
      <c r="G13" s="216">
        <f>'TABLA 3-21'!F11</f>
        <v>29</v>
      </c>
      <c r="H13" s="217">
        <f>'TABLA 3-21'!H11</f>
        <v>27</v>
      </c>
      <c r="I13" s="211">
        <f t="shared" si="1"/>
        <v>0.93103448275862066</v>
      </c>
      <c r="K13" s="437"/>
    </row>
    <row r="14" spans="1:11" ht="15.75" thickBot="1" x14ac:dyDescent="0.3">
      <c r="A14" s="535"/>
      <c r="B14" s="539"/>
      <c r="C14" s="235" t="s">
        <v>1</v>
      </c>
      <c r="D14" s="218">
        <f>SUM(D12:D13)</f>
        <v>556</v>
      </c>
      <c r="E14" s="219">
        <f>SUM(E12:E13)</f>
        <v>549</v>
      </c>
      <c r="F14" s="220">
        <f t="shared" si="0"/>
        <v>0.98741007194244601</v>
      </c>
      <c r="G14" s="221">
        <f>SUM(G12:G13)</f>
        <v>114</v>
      </c>
      <c r="H14" s="222">
        <f>SUM(H12:H13)</f>
        <v>96</v>
      </c>
      <c r="I14" s="220">
        <f t="shared" si="1"/>
        <v>0.84210526315789469</v>
      </c>
      <c r="K14" s="437"/>
    </row>
    <row r="15" spans="1:11" ht="14.25" x14ac:dyDescent="0.2">
      <c r="A15" s="535"/>
      <c r="B15" s="537" t="s">
        <v>11</v>
      </c>
      <c r="C15" s="232" t="s">
        <v>4</v>
      </c>
      <c r="D15" s="206">
        <f>'TABLA 1-21'!F13</f>
        <v>1002</v>
      </c>
      <c r="E15" s="207">
        <f>'TABLA 1-21'!H13</f>
        <v>991</v>
      </c>
      <c r="F15" s="208">
        <f t="shared" si="0"/>
        <v>0.98902195608782439</v>
      </c>
      <c r="G15" s="215">
        <f>'TABLA 3-21'!F13</f>
        <v>194</v>
      </c>
      <c r="H15" s="406">
        <f>'TABLA 3-21'!H13</f>
        <v>175</v>
      </c>
      <c r="I15" s="208">
        <f t="shared" si="1"/>
        <v>0.90206185567010311</v>
      </c>
      <c r="K15" s="437"/>
    </row>
    <row r="16" spans="1:11" ht="14.25" x14ac:dyDescent="0.2">
      <c r="A16" s="535"/>
      <c r="B16" s="538"/>
      <c r="C16" s="233" t="s">
        <v>5</v>
      </c>
      <c r="D16" s="209">
        <f>'TABLA 1-21'!F14</f>
        <v>467</v>
      </c>
      <c r="E16" s="210">
        <f>'TABLA 1-21'!H14</f>
        <v>462</v>
      </c>
      <c r="F16" s="211">
        <f t="shared" si="0"/>
        <v>0.98929336188436834</v>
      </c>
      <c r="G16" s="216">
        <f>'TABLA 3-21'!F14</f>
        <v>46</v>
      </c>
      <c r="H16" s="217">
        <f>'TABLA 3-21'!H14</f>
        <v>39</v>
      </c>
      <c r="I16" s="211">
        <f t="shared" si="1"/>
        <v>0.84782608695652173</v>
      </c>
      <c r="K16" s="437"/>
    </row>
    <row r="17" spans="1:11" ht="15.75" thickBot="1" x14ac:dyDescent="0.3">
      <c r="A17" s="535"/>
      <c r="B17" s="539"/>
      <c r="C17" s="235" t="s">
        <v>1</v>
      </c>
      <c r="D17" s="218">
        <f>SUM(D15:D16)</f>
        <v>1469</v>
      </c>
      <c r="E17" s="219">
        <f>SUM(E15:E16)</f>
        <v>1453</v>
      </c>
      <c r="F17" s="220">
        <f t="shared" si="0"/>
        <v>0.98910823689584748</v>
      </c>
      <c r="G17" s="221">
        <f>SUM(G15:G16)</f>
        <v>240</v>
      </c>
      <c r="H17" s="222">
        <f>SUM(H15:H16)</f>
        <v>214</v>
      </c>
      <c r="I17" s="220">
        <f t="shared" si="1"/>
        <v>0.89166666666666672</v>
      </c>
      <c r="K17" s="437"/>
    </row>
    <row r="18" spans="1:11" ht="14.25" x14ac:dyDescent="0.2">
      <c r="A18" s="535"/>
      <c r="B18" s="537" t="s">
        <v>12</v>
      </c>
      <c r="C18" s="232" t="s">
        <v>4</v>
      </c>
      <c r="D18" s="206">
        <f>'TABLA 1-21'!F16</f>
        <v>598</v>
      </c>
      <c r="E18" s="207">
        <f>'TABLA 1-21'!H16</f>
        <v>584</v>
      </c>
      <c r="F18" s="208">
        <f t="shared" si="0"/>
        <v>0.97658862876254182</v>
      </c>
      <c r="G18" s="215">
        <f>'TABLA 3-21'!F16</f>
        <v>81</v>
      </c>
      <c r="H18" s="406">
        <f>'TABLA 3-21'!H16</f>
        <v>69</v>
      </c>
      <c r="I18" s="208">
        <f t="shared" si="1"/>
        <v>0.85185185185185186</v>
      </c>
      <c r="K18" s="437"/>
    </row>
    <row r="19" spans="1:11" ht="14.25" x14ac:dyDescent="0.2">
      <c r="A19" s="535"/>
      <c r="B19" s="538"/>
      <c r="C19" s="233" t="s">
        <v>5</v>
      </c>
      <c r="D19" s="209">
        <f>'TABLA 1-21'!F17</f>
        <v>98</v>
      </c>
      <c r="E19" s="210">
        <f>'TABLA 1-21'!H17</f>
        <v>96</v>
      </c>
      <c r="F19" s="211">
        <f t="shared" si="0"/>
        <v>0.97959183673469385</v>
      </c>
      <c r="G19" s="216">
        <f>'TABLA 3-21'!F17</f>
        <v>12</v>
      </c>
      <c r="H19" s="217">
        <f>'TABLA 3-21'!H17</f>
        <v>11</v>
      </c>
      <c r="I19" s="211">
        <f t="shared" si="1"/>
        <v>0.91666666666666663</v>
      </c>
      <c r="K19" s="437"/>
    </row>
    <row r="20" spans="1:11" ht="15.75" thickBot="1" x14ac:dyDescent="0.3">
      <c r="A20" s="536"/>
      <c r="B20" s="539"/>
      <c r="C20" s="235" t="s">
        <v>1</v>
      </c>
      <c r="D20" s="218">
        <f>SUM(D18:D19)</f>
        <v>696</v>
      </c>
      <c r="E20" s="219">
        <f>SUM(E18:E19)</f>
        <v>680</v>
      </c>
      <c r="F20" s="220">
        <f t="shared" si="0"/>
        <v>0.97701149425287359</v>
      </c>
      <c r="G20" s="221">
        <f>SUM(G18:G19)</f>
        <v>93</v>
      </c>
      <c r="H20" s="222">
        <f>SUM(H18:H19)</f>
        <v>80</v>
      </c>
      <c r="I20" s="220">
        <f t="shared" si="1"/>
        <v>0.86021505376344087</v>
      </c>
      <c r="K20" s="437"/>
    </row>
    <row r="21" spans="1:11" ht="14.25" customHeight="1" x14ac:dyDescent="0.2">
      <c r="A21" s="522" t="s">
        <v>56</v>
      </c>
      <c r="B21" s="523"/>
      <c r="C21" s="232" t="s">
        <v>4</v>
      </c>
      <c r="D21" s="206">
        <f>D12+D15+D18</f>
        <v>1998</v>
      </c>
      <c r="E21" s="207">
        <f>E12+E15+E18</f>
        <v>1967</v>
      </c>
      <c r="F21" s="208">
        <f t="shared" si="0"/>
        <v>0.98448448448448445</v>
      </c>
      <c r="G21" s="206">
        <f>G12+G15+G18</f>
        <v>360</v>
      </c>
      <c r="H21" s="207">
        <f>H12+H15+H18</f>
        <v>313</v>
      </c>
      <c r="I21" s="208">
        <f t="shared" si="1"/>
        <v>0.86944444444444446</v>
      </c>
      <c r="K21" s="437"/>
    </row>
    <row r="22" spans="1:11" ht="14.25" x14ac:dyDescent="0.2">
      <c r="A22" s="524"/>
      <c r="B22" s="525"/>
      <c r="C22" s="233" t="s">
        <v>5</v>
      </c>
      <c r="D22" s="209">
        <f>D13+D16+D19</f>
        <v>723</v>
      </c>
      <c r="E22" s="210">
        <f>E13+E16+E19</f>
        <v>715</v>
      </c>
      <c r="F22" s="211">
        <f t="shared" si="0"/>
        <v>0.98893499308437072</v>
      </c>
      <c r="G22" s="209">
        <f>G13+G16+G19</f>
        <v>87</v>
      </c>
      <c r="H22" s="210">
        <f>'TABLA 3-21'!H20</f>
        <v>77</v>
      </c>
      <c r="I22" s="211">
        <f t="shared" si="1"/>
        <v>0.88505747126436785</v>
      </c>
      <c r="K22" s="437"/>
    </row>
    <row r="23" spans="1:11" ht="15.75" thickBot="1" x14ac:dyDescent="0.3">
      <c r="A23" s="526"/>
      <c r="B23" s="527"/>
      <c r="C23" s="238" t="s">
        <v>1</v>
      </c>
      <c r="D23" s="212">
        <f>SUM(D21:D22)</f>
        <v>2721</v>
      </c>
      <c r="E23" s="213">
        <f>SUM(E21:E22)</f>
        <v>2682</v>
      </c>
      <c r="F23" s="214">
        <f t="shared" si="0"/>
        <v>0.98566703417861079</v>
      </c>
      <c r="G23" s="212">
        <f>SUM(G21:G22)</f>
        <v>447</v>
      </c>
      <c r="H23" s="213">
        <f>SUM(H21:H22)</f>
        <v>390</v>
      </c>
      <c r="I23" s="214">
        <f t="shared" si="1"/>
        <v>0.87248322147651003</v>
      </c>
      <c r="K23" s="437"/>
    </row>
    <row r="24" spans="1:11" ht="14.25" customHeight="1" x14ac:dyDescent="0.2">
      <c r="A24" s="534" t="s">
        <v>13</v>
      </c>
      <c r="B24" s="537" t="s">
        <v>19</v>
      </c>
      <c r="C24" s="232" t="s">
        <v>4</v>
      </c>
      <c r="D24" s="206">
        <f>'TABLA 1-21'!F22</f>
        <v>422</v>
      </c>
      <c r="E24" s="207">
        <f>'TABLA 1-21'!H22</f>
        <v>418</v>
      </c>
      <c r="F24" s="208">
        <f t="shared" si="0"/>
        <v>0.99052132701421802</v>
      </c>
      <c r="G24" s="215">
        <f>'TABLA 3-21'!F22</f>
        <v>84</v>
      </c>
      <c r="H24" s="406">
        <f>'TABLA 3-21'!H22</f>
        <v>76</v>
      </c>
      <c r="I24" s="208">
        <f t="shared" si="1"/>
        <v>0.90476190476190477</v>
      </c>
      <c r="K24" s="437"/>
    </row>
    <row r="25" spans="1:11" ht="14.25" x14ac:dyDescent="0.2">
      <c r="A25" s="535"/>
      <c r="B25" s="538"/>
      <c r="C25" s="233" t="s">
        <v>5</v>
      </c>
      <c r="D25" s="209">
        <f>'TABLA 1-21'!F23</f>
        <v>183</v>
      </c>
      <c r="E25" s="210">
        <f>'TABLA 1-21'!H23</f>
        <v>183</v>
      </c>
      <c r="F25" s="211">
        <f t="shared" si="0"/>
        <v>1</v>
      </c>
      <c r="G25" s="216">
        <f>'TABLA 3-21'!F23</f>
        <v>15</v>
      </c>
      <c r="H25" s="217">
        <f>'TABLA 3-21'!H23</f>
        <v>14</v>
      </c>
      <c r="I25" s="211">
        <f t="shared" si="1"/>
        <v>0.93333333333333335</v>
      </c>
      <c r="K25" s="437"/>
    </row>
    <row r="26" spans="1:11" ht="15.75" thickBot="1" x14ac:dyDescent="0.3">
      <c r="A26" s="535"/>
      <c r="B26" s="539"/>
      <c r="C26" s="239" t="s">
        <v>1</v>
      </c>
      <c r="D26" s="218">
        <f>SUM(D24:D25)</f>
        <v>605</v>
      </c>
      <c r="E26" s="219">
        <f>SUM(E24:E25)</f>
        <v>601</v>
      </c>
      <c r="F26" s="220">
        <f t="shared" si="0"/>
        <v>0.99338842975206609</v>
      </c>
      <c r="G26" s="221">
        <f>SUM(G24:G25)</f>
        <v>99</v>
      </c>
      <c r="H26" s="222">
        <f>SUM(H24:H25)</f>
        <v>90</v>
      </c>
      <c r="I26" s="220">
        <f t="shared" si="1"/>
        <v>0.90909090909090906</v>
      </c>
      <c r="K26" s="437"/>
    </row>
    <row r="27" spans="1:11" ht="14.25" x14ac:dyDescent="0.2">
      <c r="A27" s="535"/>
      <c r="B27" s="537" t="s">
        <v>14</v>
      </c>
      <c r="C27" s="232" t="s">
        <v>4</v>
      </c>
      <c r="D27" s="206">
        <f>'TABLA 1-21'!F25</f>
        <v>556</v>
      </c>
      <c r="E27" s="207">
        <f>'TABLA 1-21'!H25</f>
        <v>549</v>
      </c>
      <c r="F27" s="208">
        <f t="shared" si="0"/>
        <v>0.98741007194244601</v>
      </c>
      <c r="G27" s="215">
        <f>'TABLA 3-21'!F25</f>
        <v>91</v>
      </c>
      <c r="H27" s="406">
        <f>'TABLA 3-21'!H25</f>
        <v>85</v>
      </c>
      <c r="I27" s="208">
        <f t="shared" si="1"/>
        <v>0.93406593406593408</v>
      </c>
      <c r="K27" s="437"/>
    </row>
    <row r="28" spans="1:11" ht="14.25" x14ac:dyDescent="0.2">
      <c r="A28" s="535"/>
      <c r="B28" s="538"/>
      <c r="C28" s="233" t="s">
        <v>5</v>
      </c>
      <c r="D28" s="209">
        <f>'TABLA 1-21'!F26</f>
        <v>145</v>
      </c>
      <c r="E28" s="210">
        <f>'TABLA 1-21'!H26</f>
        <v>144</v>
      </c>
      <c r="F28" s="211">
        <f t="shared" si="0"/>
        <v>0.99310344827586206</v>
      </c>
      <c r="G28" s="216">
        <f>'TABLA 3-21'!F26</f>
        <v>14</v>
      </c>
      <c r="H28" s="217">
        <f>'TABLA 3-21'!H26</f>
        <v>10</v>
      </c>
      <c r="I28" s="211">
        <f t="shared" si="1"/>
        <v>0.7142857142857143</v>
      </c>
      <c r="K28" s="437"/>
    </row>
    <row r="29" spans="1:11" ht="15.75" thickBot="1" x14ac:dyDescent="0.3">
      <c r="A29" s="535"/>
      <c r="B29" s="539"/>
      <c r="C29" s="239" t="s">
        <v>1</v>
      </c>
      <c r="D29" s="218">
        <f>SUM(D27:D28)</f>
        <v>701</v>
      </c>
      <c r="E29" s="219">
        <f>SUM(E27:E28)</f>
        <v>693</v>
      </c>
      <c r="F29" s="220">
        <f t="shared" si="0"/>
        <v>0.98858773181169757</v>
      </c>
      <c r="G29" s="221">
        <f>SUM(G27:G28)</f>
        <v>105</v>
      </c>
      <c r="H29" s="222">
        <f>SUM(H27:H28)</f>
        <v>95</v>
      </c>
      <c r="I29" s="220">
        <f t="shared" si="1"/>
        <v>0.90476190476190477</v>
      </c>
      <c r="K29" s="437"/>
    </row>
    <row r="30" spans="1:11" ht="14.25" x14ac:dyDescent="0.2">
      <c r="A30" s="535"/>
      <c r="B30" s="537" t="s">
        <v>15</v>
      </c>
      <c r="C30" s="232" t="s">
        <v>4</v>
      </c>
      <c r="D30" s="206">
        <f>'TABLA 1-21'!F28</f>
        <v>419</v>
      </c>
      <c r="E30" s="207">
        <f>'TABLA 1-21'!H28</f>
        <v>414</v>
      </c>
      <c r="F30" s="208">
        <f t="shared" si="0"/>
        <v>0.9880668257756563</v>
      </c>
      <c r="G30" s="215">
        <f>'TABLA 3-21'!F28</f>
        <v>46</v>
      </c>
      <c r="H30" s="406">
        <f>'TABLA 3-21'!H28</f>
        <v>41</v>
      </c>
      <c r="I30" s="208">
        <f t="shared" si="1"/>
        <v>0.89130434782608692</v>
      </c>
      <c r="K30" s="437"/>
    </row>
    <row r="31" spans="1:11" ht="14.25" x14ac:dyDescent="0.2">
      <c r="A31" s="535"/>
      <c r="B31" s="538"/>
      <c r="C31" s="233" t="s">
        <v>5</v>
      </c>
      <c r="D31" s="209">
        <f>'TABLA 1-21'!F29</f>
        <v>22</v>
      </c>
      <c r="E31" s="210">
        <f>'TABLA 1-21'!H29</f>
        <v>21</v>
      </c>
      <c r="F31" s="211">
        <f t="shared" si="0"/>
        <v>0.95454545454545459</v>
      </c>
      <c r="G31" s="216">
        <f>'TABLA 3-21'!F29</f>
        <v>4</v>
      </c>
      <c r="H31" s="217">
        <f>'TABLA 3-21'!H29</f>
        <v>3</v>
      </c>
      <c r="I31" s="211">
        <f t="shared" si="1"/>
        <v>0.75</v>
      </c>
      <c r="K31" s="437"/>
    </row>
    <row r="32" spans="1:11" ht="15.75" thickBot="1" x14ac:dyDescent="0.3">
      <c r="A32" s="535"/>
      <c r="B32" s="539"/>
      <c r="C32" s="239" t="s">
        <v>1</v>
      </c>
      <c r="D32" s="218">
        <f>SUM(D30:D31)</f>
        <v>441</v>
      </c>
      <c r="E32" s="219">
        <f>SUM(E30:E31)</f>
        <v>435</v>
      </c>
      <c r="F32" s="220">
        <f t="shared" si="0"/>
        <v>0.98639455782312924</v>
      </c>
      <c r="G32" s="221">
        <f>SUM(G30:G31)</f>
        <v>50</v>
      </c>
      <c r="H32" s="222">
        <f>SUM(H30:H31)</f>
        <v>44</v>
      </c>
      <c r="I32" s="220">
        <f t="shared" si="1"/>
        <v>0.88</v>
      </c>
      <c r="K32" s="437"/>
    </row>
    <row r="33" spans="1:11" ht="14.25" x14ac:dyDescent="0.2">
      <c r="A33" s="535"/>
      <c r="B33" s="537" t="s">
        <v>16</v>
      </c>
      <c r="C33" s="232" t="s">
        <v>4</v>
      </c>
      <c r="D33" s="206">
        <f>'TABLA 1-21'!F31</f>
        <v>1442</v>
      </c>
      <c r="E33" s="207">
        <f>'TABLA 1-21'!H31</f>
        <v>1430</v>
      </c>
      <c r="F33" s="208">
        <f t="shared" si="0"/>
        <v>0.99167822468793343</v>
      </c>
      <c r="G33" s="215">
        <f>'TABLA 3-21'!F31</f>
        <v>255</v>
      </c>
      <c r="H33" s="406">
        <f>'TABLA 3-21'!H31</f>
        <v>234</v>
      </c>
      <c r="I33" s="208">
        <f t="shared" si="1"/>
        <v>0.91764705882352937</v>
      </c>
      <c r="K33" s="437"/>
    </row>
    <row r="34" spans="1:11" ht="14.25" x14ac:dyDescent="0.2">
      <c r="A34" s="535"/>
      <c r="B34" s="538"/>
      <c r="C34" s="233" t="s">
        <v>5</v>
      </c>
      <c r="D34" s="209">
        <f>'TABLA 1-21'!F32</f>
        <v>934</v>
      </c>
      <c r="E34" s="210">
        <f>'TABLA 1-21'!H32</f>
        <v>931</v>
      </c>
      <c r="F34" s="211">
        <f t="shared" si="0"/>
        <v>0.99678800856531047</v>
      </c>
      <c r="G34" s="216">
        <f>'TABLA 3-21'!F32</f>
        <v>110</v>
      </c>
      <c r="H34" s="217">
        <f>'TABLA 3-21'!H32</f>
        <v>101</v>
      </c>
      <c r="I34" s="211">
        <f t="shared" si="1"/>
        <v>0.91818181818181821</v>
      </c>
      <c r="K34" s="437"/>
    </row>
    <row r="35" spans="1:11" ht="15.75" thickBot="1" x14ac:dyDescent="0.3">
      <c r="A35" s="536"/>
      <c r="B35" s="539"/>
      <c r="C35" s="239" t="s">
        <v>1</v>
      </c>
      <c r="D35" s="218">
        <f>SUM(D33:D34)</f>
        <v>2376</v>
      </c>
      <c r="E35" s="219">
        <f>SUM(E33:E34)</f>
        <v>2361</v>
      </c>
      <c r="F35" s="220">
        <f t="shared" si="0"/>
        <v>0.99368686868686873</v>
      </c>
      <c r="G35" s="221">
        <f>SUM(G33:G34)</f>
        <v>365</v>
      </c>
      <c r="H35" s="222">
        <f>SUM(H33:H34)</f>
        <v>335</v>
      </c>
      <c r="I35" s="220">
        <f t="shared" si="1"/>
        <v>0.9178082191780822</v>
      </c>
      <c r="K35" s="437"/>
    </row>
    <row r="36" spans="1:11" ht="14.25" customHeight="1" x14ac:dyDescent="0.2">
      <c r="A36" s="522" t="s">
        <v>57</v>
      </c>
      <c r="B36" s="523"/>
      <c r="C36" s="232" t="s">
        <v>4</v>
      </c>
      <c r="D36" s="206">
        <f>D24+D27+D30+D33</f>
        <v>2839</v>
      </c>
      <c r="E36" s="207">
        <f>E24+E27+E30+E33</f>
        <v>2811</v>
      </c>
      <c r="F36" s="208">
        <f t="shared" si="0"/>
        <v>0.99013737231419519</v>
      </c>
      <c r="G36" s="206">
        <f>G24+G27+G30+G33</f>
        <v>476</v>
      </c>
      <c r="H36" s="207">
        <f>H24+H27+H30+H33</f>
        <v>436</v>
      </c>
      <c r="I36" s="208">
        <f t="shared" si="1"/>
        <v>0.91596638655462181</v>
      </c>
      <c r="K36" s="437"/>
    </row>
    <row r="37" spans="1:11" ht="14.25" x14ac:dyDescent="0.2">
      <c r="A37" s="524"/>
      <c r="B37" s="525"/>
      <c r="C37" s="233" t="s">
        <v>5</v>
      </c>
      <c r="D37" s="209">
        <f>D25+D28+D31+D34</f>
        <v>1284</v>
      </c>
      <c r="E37" s="210">
        <f>E25+E28+E31+E34</f>
        <v>1279</v>
      </c>
      <c r="F37" s="211">
        <f t="shared" si="0"/>
        <v>0.99610591900311529</v>
      </c>
      <c r="G37" s="209">
        <f>G25+G28+G31+G34</f>
        <v>143</v>
      </c>
      <c r="H37" s="210">
        <f>H25+H28+H31+H34</f>
        <v>128</v>
      </c>
      <c r="I37" s="211">
        <f t="shared" si="1"/>
        <v>0.8951048951048951</v>
      </c>
      <c r="K37" s="437"/>
    </row>
    <row r="38" spans="1:11" ht="15.75" thickBot="1" x14ac:dyDescent="0.3">
      <c r="A38" s="526"/>
      <c r="B38" s="527"/>
      <c r="C38" s="238" t="s">
        <v>1</v>
      </c>
      <c r="D38" s="212">
        <f>SUM(D36:D37)</f>
        <v>4123</v>
      </c>
      <c r="E38" s="213">
        <f>SUM(E36:E37)</f>
        <v>4090</v>
      </c>
      <c r="F38" s="214">
        <f t="shared" si="0"/>
        <v>0.99199611933058451</v>
      </c>
      <c r="G38" s="212">
        <f>SUM(G36:G37)</f>
        <v>619</v>
      </c>
      <c r="H38" s="213">
        <f>SUM(H36:H37)</f>
        <v>564</v>
      </c>
      <c r="I38" s="214">
        <f t="shared" si="1"/>
        <v>0.91114701130856224</v>
      </c>
      <c r="K38" s="437"/>
    </row>
    <row r="39" spans="1:11" ht="15" x14ac:dyDescent="0.25">
      <c r="A39" s="528" t="s">
        <v>63</v>
      </c>
      <c r="B39" s="529"/>
      <c r="C39" s="236" t="s">
        <v>59</v>
      </c>
      <c r="D39" s="223">
        <f>D6+D9+D21+D36</f>
        <v>7196</v>
      </c>
      <c r="E39" s="224">
        <f>E6+E9+E21+E36</f>
        <v>7095</v>
      </c>
      <c r="F39" s="225">
        <f t="shared" si="0"/>
        <v>0.98596442468037804</v>
      </c>
      <c r="G39" s="223">
        <f>G6+G9+G21+G36</f>
        <v>1206</v>
      </c>
      <c r="H39" s="224">
        <f>H6+H9+H21+H36</f>
        <v>1084</v>
      </c>
      <c r="I39" s="225">
        <f t="shared" si="1"/>
        <v>0.89883913764510781</v>
      </c>
      <c r="K39" s="437"/>
    </row>
    <row r="40" spans="1:11" ht="15" x14ac:dyDescent="0.25">
      <c r="A40" s="530" t="s">
        <v>64</v>
      </c>
      <c r="B40" s="531"/>
      <c r="C40" s="237" t="s">
        <v>60</v>
      </c>
      <c r="D40" s="226">
        <f>D7+D10+D22+D37</f>
        <v>3067</v>
      </c>
      <c r="E40" s="227">
        <f>E7+E10+E22+E37</f>
        <v>3039</v>
      </c>
      <c r="F40" s="228">
        <f t="shared" si="0"/>
        <v>0.99087055754809261</v>
      </c>
      <c r="G40" s="226">
        <f>G7+G10+G22+G37</f>
        <v>350</v>
      </c>
      <c r="H40" s="227">
        <f>H7+H10+H22+H37</f>
        <v>310</v>
      </c>
      <c r="I40" s="228">
        <f t="shared" si="1"/>
        <v>0.88571428571428568</v>
      </c>
      <c r="K40" s="437"/>
    </row>
    <row r="41" spans="1:11" ht="15.75" thickBot="1" x14ac:dyDescent="0.3">
      <c r="A41" s="532"/>
      <c r="B41" s="533"/>
      <c r="C41" s="240" t="s">
        <v>20</v>
      </c>
      <c r="D41" s="229">
        <f>SUM(D39:D40)</f>
        <v>10263</v>
      </c>
      <c r="E41" s="230">
        <f>SUM(E39:E40)</f>
        <v>10134</v>
      </c>
      <c r="F41" s="231">
        <f t="shared" si="0"/>
        <v>0.98743057585501315</v>
      </c>
      <c r="G41" s="229">
        <f>SUM(G39:G40)</f>
        <v>1556</v>
      </c>
      <c r="H41" s="230">
        <f>SUM(H39:H40)</f>
        <v>1394</v>
      </c>
      <c r="I41" s="231">
        <f t="shared" si="1"/>
        <v>0.89588688946015427</v>
      </c>
      <c r="K41" s="437"/>
    </row>
  </sheetData>
  <mergeCells count="23">
    <mergeCell ref="D2:F2"/>
    <mergeCell ref="G2:I2"/>
    <mergeCell ref="A3:C3"/>
    <mergeCell ref="A4:C4"/>
    <mergeCell ref="A5:C5"/>
    <mergeCell ref="A6:A8"/>
    <mergeCell ref="B6:B8"/>
    <mergeCell ref="A9:A11"/>
    <mergeCell ref="B9:B11"/>
    <mergeCell ref="A12:A20"/>
    <mergeCell ref="B12:B14"/>
    <mergeCell ref="B15:B17"/>
    <mergeCell ref="B18:B20"/>
    <mergeCell ref="A36:B38"/>
    <mergeCell ref="A39:B39"/>
    <mergeCell ref="A40:B40"/>
    <mergeCell ref="A41:B41"/>
    <mergeCell ref="A21:B23"/>
    <mergeCell ref="A24:A35"/>
    <mergeCell ref="B24:B26"/>
    <mergeCell ref="B27:B29"/>
    <mergeCell ref="B30:B32"/>
    <mergeCell ref="B33:B35"/>
  </mergeCells>
  <printOptions horizontalCentered="1"/>
  <pageMargins left="0" right="0" top="1.1666666666666667" bottom="0.98425196850393704" header="0" footer="0"/>
  <pageSetup paperSize="9" scale="80" orientation="portrait" r:id="rId1"/>
  <headerFooter alignWithMargins="0">
    <oddHeader>&amp;L&amp;G&amp;C&amp;"Arial,Negrita"&amp;12TABLA 4
EVALUACIÓN DE BACHILLERATO 
PARA EL ACCESO A LA UNIVERSIDAD 2021.
Avance de Resultados.
Todas las Universidades y Provincias de Castilla y León.</oddHeader>
  </headerFooter>
  <ignoredErrors>
    <ignoredError sqref="F8:I41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Layout" topLeftCell="A16" zoomScaleNormal="100" workbookViewId="0">
      <selection activeCell="G34" sqref="G34:G39"/>
    </sheetView>
  </sheetViews>
  <sheetFormatPr baseColWidth="10" defaultRowHeight="12.75" x14ac:dyDescent="0.2"/>
  <cols>
    <col min="5" max="16" width="8" customWidth="1"/>
  </cols>
  <sheetData>
    <row r="1" spans="1:16" ht="12.75" customHeight="1" x14ac:dyDescent="0.2">
      <c r="A1" s="558" t="s">
        <v>95</v>
      </c>
      <c r="B1" s="569"/>
      <c r="C1" s="559"/>
      <c r="D1" s="575" t="s">
        <v>96</v>
      </c>
      <c r="E1" s="558" t="s">
        <v>181</v>
      </c>
      <c r="F1" s="569"/>
      <c r="G1" s="559"/>
      <c r="H1" s="558" t="s">
        <v>182</v>
      </c>
      <c r="I1" s="569"/>
      <c r="J1" s="559"/>
      <c r="K1" s="558" t="s">
        <v>97</v>
      </c>
      <c r="L1" s="569"/>
      <c r="M1" s="559"/>
      <c r="N1" s="558" t="s">
        <v>98</v>
      </c>
      <c r="O1" s="569"/>
      <c r="P1" s="559"/>
    </row>
    <row r="2" spans="1:16" ht="13.5" thickBot="1" x14ac:dyDescent="0.25">
      <c r="A2" s="524"/>
      <c r="B2" s="573"/>
      <c r="C2" s="574"/>
      <c r="D2" s="576"/>
      <c r="E2" s="570"/>
      <c r="F2" s="571"/>
      <c r="G2" s="572"/>
      <c r="H2" s="570"/>
      <c r="I2" s="571"/>
      <c r="J2" s="572"/>
      <c r="K2" s="570"/>
      <c r="L2" s="571"/>
      <c r="M2" s="572"/>
      <c r="N2" s="570"/>
      <c r="O2" s="571"/>
      <c r="P2" s="572"/>
    </row>
    <row r="3" spans="1:16" ht="13.5" thickBot="1" x14ac:dyDescent="0.25">
      <c r="A3" s="570"/>
      <c r="B3" s="571"/>
      <c r="C3" s="572"/>
      <c r="D3" s="577"/>
      <c r="E3" s="86" t="s">
        <v>0</v>
      </c>
      <c r="F3" s="86" t="s">
        <v>198</v>
      </c>
      <c r="G3" s="86" t="s">
        <v>1</v>
      </c>
      <c r="H3" s="86" t="s">
        <v>0</v>
      </c>
      <c r="I3" s="86" t="s">
        <v>198</v>
      </c>
      <c r="J3" s="86" t="s">
        <v>1</v>
      </c>
      <c r="K3" s="86" t="s">
        <v>0</v>
      </c>
      <c r="L3" s="86" t="s">
        <v>198</v>
      </c>
      <c r="M3" s="86" t="s">
        <v>1</v>
      </c>
      <c r="N3" s="86" t="s">
        <v>0</v>
      </c>
      <c r="O3" s="86" t="s">
        <v>198</v>
      </c>
      <c r="P3" s="86" t="s">
        <v>1</v>
      </c>
    </row>
    <row r="4" spans="1:16" ht="12.75" customHeight="1" x14ac:dyDescent="0.2">
      <c r="A4" s="560" t="s">
        <v>2</v>
      </c>
      <c r="B4" s="563" t="s">
        <v>3</v>
      </c>
      <c r="C4" s="87" t="s">
        <v>4</v>
      </c>
      <c r="D4" s="36">
        <f>'TABLA 1-21'!D4</f>
        <v>1709</v>
      </c>
      <c r="E4" s="408">
        <f>'TABLA 1-21'!F4</f>
        <v>1124</v>
      </c>
      <c r="F4" s="425">
        <f>'TABLA 3-21'!F4</f>
        <v>149</v>
      </c>
      <c r="G4" s="410">
        <f t="shared" ref="G4:G39" si="0">E4+F4</f>
        <v>1273</v>
      </c>
      <c r="H4" s="408">
        <f>'TABLA 1-21'!H4</f>
        <v>1106</v>
      </c>
      <c r="I4" s="409">
        <f>'TABLA 3-21'!H4</f>
        <v>138</v>
      </c>
      <c r="J4" s="410">
        <f>H4+I4</f>
        <v>1244</v>
      </c>
      <c r="K4" s="90">
        <f t="shared" ref="K4:M19" si="1">H4/E4</f>
        <v>0.98398576512455516</v>
      </c>
      <c r="L4" s="91">
        <f t="shared" si="1"/>
        <v>0.9261744966442953</v>
      </c>
      <c r="M4" s="92">
        <f t="shared" si="1"/>
        <v>0.97721916732128833</v>
      </c>
      <c r="N4" s="90">
        <f>H4/D4</f>
        <v>0.64716208308952605</v>
      </c>
      <c r="O4" s="91">
        <f>I4/D4</f>
        <v>8.0748976009362206E-2</v>
      </c>
      <c r="P4" s="91">
        <f>J4/D4</f>
        <v>0.7279110590988882</v>
      </c>
    </row>
    <row r="5" spans="1:16" x14ac:dyDescent="0.2">
      <c r="A5" s="561"/>
      <c r="B5" s="564"/>
      <c r="C5" s="94" t="s">
        <v>5</v>
      </c>
      <c r="D5" s="41">
        <f>'TABLA 1-21'!D5</f>
        <v>598</v>
      </c>
      <c r="E5" s="411">
        <f>'TABLA 1-21'!F5</f>
        <v>446</v>
      </c>
      <c r="F5" s="412">
        <f>'TABLA 3-21'!F5</f>
        <v>49</v>
      </c>
      <c r="G5" s="413">
        <f t="shared" si="0"/>
        <v>495</v>
      </c>
      <c r="H5" s="411">
        <f>'TABLA 1-21'!H5</f>
        <v>442</v>
      </c>
      <c r="I5" s="412">
        <f>'TABLA 3-21'!H5</f>
        <v>41</v>
      </c>
      <c r="J5" s="413">
        <f t="shared" ref="J5:J39" si="2">H5+I5</f>
        <v>483</v>
      </c>
      <c r="K5" s="96">
        <f t="shared" si="1"/>
        <v>0.99103139013452912</v>
      </c>
      <c r="L5" s="97">
        <f t="shared" si="1"/>
        <v>0.83673469387755106</v>
      </c>
      <c r="M5" s="98">
        <f t="shared" si="1"/>
        <v>0.97575757575757571</v>
      </c>
      <c r="N5" s="200">
        <f>H5/D5</f>
        <v>0.73913043478260865</v>
      </c>
      <c r="O5" s="97">
        <f t="shared" ref="O5:O39" si="3">I5/D5</f>
        <v>6.8561872909698993E-2</v>
      </c>
      <c r="P5" s="98">
        <f t="shared" ref="P5:P39" si="4">J5/D5</f>
        <v>0.80769230769230771</v>
      </c>
    </row>
    <row r="6" spans="1:16" ht="13.5" thickBot="1" x14ac:dyDescent="0.25">
      <c r="A6" s="562"/>
      <c r="B6" s="565"/>
      <c r="C6" s="100" t="s">
        <v>1</v>
      </c>
      <c r="D6" s="46">
        <f>SUM(D4:D5)</f>
        <v>2307</v>
      </c>
      <c r="E6" s="414">
        <f>'TABLA 1-21'!F6</f>
        <v>1570</v>
      </c>
      <c r="F6" s="415">
        <f>'TABLA 3-21'!F6</f>
        <v>198</v>
      </c>
      <c r="G6" s="416">
        <f t="shared" si="0"/>
        <v>1768</v>
      </c>
      <c r="H6" s="414">
        <f>'TABLA 1-21'!H6</f>
        <v>1548</v>
      </c>
      <c r="I6" s="415">
        <f>SUM(I4:I5)</f>
        <v>179</v>
      </c>
      <c r="J6" s="416">
        <f t="shared" si="2"/>
        <v>1727</v>
      </c>
      <c r="K6" s="105">
        <f t="shared" si="1"/>
        <v>0.98598726114649682</v>
      </c>
      <c r="L6" s="106">
        <f t="shared" si="1"/>
        <v>0.90404040404040409</v>
      </c>
      <c r="M6" s="107">
        <f t="shared" si="1"/>
        <v>0.97680995475113119</v>
      </c>
      <c r="N6" s="105">
        <f>H6/D6</f>
        <v>0.67100130039011707</v>
      </c>
      <c r="O6" s="106">
        <f t="shared" si="3"/>
        <v>7.75899436497616E-2</v>
      </c>
      <c r="P6" s="107">
        <f t="shared" si="4"/>
        <v>0.74859124403987864</v>
      </c>
    </row>
    <row r="7" spans="1:16" ht="12.75" customHeight="1" x14ac:dyDescent="0.2">
      <c r="A7" s="560" t="s">
        <v>6</v>
      </c>
      <c r="B7" s="563" t="s">
        <v>7</v>
      </c>
      <c r="C7" s="87" t="s">
        <v>4</v>
      </c>
      <c r="D7" s="36">
        <f>'TABLA 1-21'!D7</f>
        <v>2279</v>
      </c>
      <c r="E7" s="408">
        <f>'TABLA 1-21'!F7</f>
        <v>1235</v>
      </c>
      <c r="F7" s="409">
        <f>'TABLA 3-21'!F7</f>
        <v>221</v>
      </c>
      <c r="G7" s="410">
        <f t="shared" si="0"/>
        <v>1456</v>
      </c>
      <c r="H7" s="408">
        <f>'TABLA 1-21'!H7</f>
        <v>1211</v>
      </c>
      <c r="I7" s="409">
        <f>'TABLA 3-21'!H7</f>
        <v>197</v>
      </c>
      <c r="J7" s="410">
        <f t="shared" si="2"/>
        <v>1408</v>
      </c>
      <c r="K7" s="90">
        <f t="shared" si="1"/>
        <v>0.98056680161943321</v>
      </c>
      <c r="L7" s="91">
        <f t="shared" si="1"/>
        <v>0.89140271493212675</v>
      </c>
      <c r="M7" s="92">
        <f t="shared" si="1"/>
        <v>0.96703296703296704</v>
      </c>
      <c r="N7" s="90">
        <f t="shared" ref="N7:N39" si="5">H7/D7</f>
        <v>0.53137340939008337</v>
      </c>
      <c r="O7" s="91">
        <f t="shared" si="3"/>
        <v>8.644142167617376E-2</v>
      </c>
      <c r="P7" s="92">
        <f t="shared" si="4"/>
        <v>0.61781483106625712</v>
      </c>
    </row>
    <row r="8" spans="1:16" x14ac:dyDescent="0.2">
      <c r="A8" s="561"/>
      <c r="B8" s="564"/>
      <c r="C8" s="94" t="s">
        <v>5</v>
      </c>
      <c r="D8" s="41">
        <f>'TABLA 1-21'!D8</f>
        <v>717</v>
      </c>
      <c r="E8" s="411">
        <f>'TABLA 1-21'!F8</f>
        <v>614</v>
      </c>
      <c r="F8" s="412">
        <f>'TABLA 3-21'!F8</f>
        <v>71</v>
      </c>
      <c r="G8" s="413">
        <f t="shared" si="0"/>
        <v>685</v>
      </c>
      <c r="H8" s="411">
        <f>'TABLA 1-21'!H8</f>
        <v>603</v>
      </c>
      <c r="I8" s="412">
        <f>'TABLA 3-21'!H8</f>
        <v>64</v>
      </c>
      <c r="J8" s="413">
        <f t="shared" si="2"/>
        <v>667</v>
      </c>
      <c r="K8" s="96">
        <f t="shared" si="1"/>
        <v>0.98208469055374592</v>
      </c>
      <c r="L8" s="97">
        <f t="shared" si="1"/>
        <v>0.90140845070422537</v>
      </c>
      <c r="M8" s="98">
        <f t="shared" si="1"/>
        <v>0.97372262773722629</v>
      </c>
      <c r="N8" s="96">
        <f t="shared" si="5"/>
        <v>0.84100418410041844</v>
      </c>
      <c r="O8" s="97">
        <f t="shared" si="3"/>
        <v>8.926080892608089E-2</v>
      </c>
      <c r="P8" s="98">
        <f t="shared" si="4"/>
        <v>0.93026499302649934</v>
      </c>
    </row>
    <row r="9" spans="1:16" ht="13.5" thickBot="1" x14ac:dyDescent="0.25">
      <c r="A9" s="562"/>
      <c r="B9" s="565"/>
      <c r="C9" s="100" t="s">
        <v>1</v>
      </c>
      <c r="D9" s="46">
        <f>SUM(D7:D8)</f>
        <v>2996</v>
      </c>
      <c r="E9" s="414">
        <f>'TABLA 1-21'!F9</f>
        <v>1849</v>
      </c>
      <c r="F9" s="415">
        <f>'TABLA 3-21'!F9</f>
        <v>292</v>
      </c>
      <c r="G9" s="416">
        <f t="shared" si="0"/>
        <v>2141</v>
      </c>
      <c r="H9" s="414">
        <f>'TABLA 1-21'!H9</f>
        <v>1814</v>
      </c>
      <c r="I9" s="415">
        <f>SUM(I7:I8)</f>
        <v>261</v>
      </c>
      <c r="J9" s="416">
        <f t="shared" si="2"/>
        <v>2075</v>
      </c>
      <c r="K9" s="105">
        <f t="shared" si="1"/>
        <v>0.98107084910762576</v>
      </c>
      <c r="L9" s="106">
        <f t="shared" si="1"/>
        <v>0.89383561643835618</v>
      </c>
      <c r="M9" s="107">
        <f t="shared" si="1"/>
        <v>0.96917328351237741</v>
      </c>
      <c r="N9" s="105">
        <f t="shared" si="5"/>
        <v>0.60547396528704944</v>
      </c>
      <c r="O9" s="106">
        <f t="shared" si="3"/>
        <v>8.7116154873164223E-2</v>
      </c>
      <c r="P9" s="107">
        <f t="shared" si="4"/>
        <v>0.6925901201602136</v>
      </c>
    </row>
    <row r="10" spans="1:16" ht="12.75" customHeight="1" x14ac:dyDescent="0.2">
      <c r="A10" s="560" t="s">
        <v>8</v>
      </c>
      <c r="B10" s="566" t="s">
        <v>9</v>
      </c>
      <c r="C10" s="87" t="s">
        <v>4</v>
      </c>
      <c r="D10" s="36">
        <f>'TABLA 1-21'!D10</f>
        <v>739</v>
      </c>
      <c r="E10" s="408">
        <f>'TABLA 1-21'!F10</f>
        <v>398</v>
      </c>
      <c r="F10" s="409">
        <f>'TABLA 3-21'!F10</f>
        <v>85</v>
      </c>
      <c r="G10" s="410">
        <f t="shared" si="0"/>
        <v>483</v>
      </c>
      <c r="H10" s="408">
        <f>'TABLA 1-21'!H10</f>
        <v>392</v>
      </c>
      <c r="I10" s="409">
        <f>'TABLA 3-21'!H10</f>
        <v>69</v>
      </c>
      <c r="J10" s="410">
        <f t="shared" si="2"/>
        <v>461</v>
      </c>
      <c r="K10" s="90">
        <f t="shared" si="1"/>
        <v>0.98492462311557794</v>
      </c>
      <c r="L10" s="91">
        <f t="shared" si="1"/>
        <v>0.81176470588235294</v>
      </c>
      <c r="M10" s="92">
        <f t="shared" si="1"/>
        <v>0.95445134575569357</v>
      </c>
      <c r="N10" s="90">
        <f t="shared" si="5"/>
        <v>0.53044654939106906</v>
      </c>
      <c r="O10" s="91">
        <f t="shared" si="3"/>
        <v>9.336941813261164E-2</v>
      </c>
      <c r="P10" s="92">
        <f t="shared" si="4"/>
        <v>0.62381596752368063</v>
      </c>
    </row>
    <row r="11" spans="1:16" x14ac:dyDescent="0.2">
      <c r="A11" s="561"/>
      <c r="B11" s="567"/>
      <c r="C11" s="94" t="s">
        <v>5</v>
      </c>
      <c r="D11" s="41">
        <f>'TABLA 1-21'!D11</f>
        <v>234</v>
      </c>
      <c r="E11" s="411">
        <f>'TABLA 1-21'!F11</f>
        <v>158</v>
      </c>
      <c r="F11" s="412">
        <f>'TABLA 3-21'!F11</f>
        <v>29</v>
      </c>
      <c r="G11" s="413">
        <f t="shared" si="0"/>
        <v>187</v>
      </c>
      <c r="H11" s="411">
        <f>'TABLA 1-21'!H11</f>
        <v>157</v>
      </c>
      <c r="I11" s="412">
        <f>'TABLA 3-21'!H11</f>
        <v>27</v>
      </c>
      <c r="J11" s="413">
        <f t="shared" si="2"/>
        <v>184</v>
      </c>
      <c r="K11" s="96">
        <f t="shared" si="1"/>
        <v>0.99367088607594933</v>
      </c>
      <c r="L11" s="97">
        <f t="shared" si="1"/>
        <v>0.93103448275862066</v>
      </c>
      <c r="M11" s="98">
        <f t="shared" si="1"/>
        <v>0.98395721925133695</v>
      </c>
      <c r="N11" s="96">
        <f t="shared" si="5"/>
        <v>0.67094017094017089</v>
      </c>
      <c r="O11" s="97">
        <f t="shared" si="3"/>
        <v>0.11538461538461539</v>
      </c>
      <c r="P11" s="98">
        <f t="shared" si="4"/>
        <v>0.78632478632478631</v>
      </c>
    </row>
    <row r="12" spans="1:16" ht="13.5" thickBot="1" x14ac:dyDescent="0.25">
      <c r="A12" s="561"/>
      <c r="B12" s="568"/>
      <c r="C12" s="100" t="s">
        <v>1</v>
      </c>
      <c r="D12" s="417">
        <f>SUM(D10:D11)</f>
        <v>973</v>
      </c>
      <c r="E12" s="414">
        <f>'TABLA 1-21'!F12</f>
        <v>556</v>
      </c>
      <c r="F12" s="415">
        <f>'TABLA 3-21'!F12</f>
        <v>114</v>
      </c>
      <c r="G12" s="416">
        <f t="shared" si="0"/>
        <v>670</v>
      </c>
      <c r="H12" s="414">
        <f>'TABLA 1-21'!H12</f>
        <v>549</v>
      </c>
      <c r="I12" s="415">
        <f>SUM(I10:I11)</f>
        <v>96</v>
      </c>
      <c r="J12" s="416">
        <f t="shared" si="2"/>
        <v>645</v>
      </c>
      <c r="K12" s="105">
        <f t="shared" si="1"/>
        <v>0.98741007194244601</v>
      </c>
      <c r="L12" s="106">
        <f t="shared" si="1"/>
        <v>0.84210526315789469</v>
      </c>
      <c r="M12" s="107">
        <f t="shared" si="1"/>
        <v>0.96268656716417911</v>
      </c>
      <c r="N12" s="105">
        <f t="shared" si="5"/>
        <v>0.56423432682425489</v>
      </c>
      <c r="O12" s="106">
        <f t="shared" si="3"/>
        <v>9.8663926002055494E-2</v>
      </c>
      <c r="P12" s="107">
        <f t="shared" si="4"/>
        <v>0.66289825282631043</v>
      </c>
    </row>
    <row r="13" spans="1:16" x14ac:dyDescent="0.2">
      <c r="A13" s="561"/>
      <c r="B13" s="563" t="s">
        <v>11</v>
      </c>
      <c r="C13" s="87" t="s">
        <v>4</v>
      </c>
      <c r="D13" s="36">
        <f>'TABLA 1-21'!D13</f>
        <v>1644</v>
      </c>
      <c r="E13" s="408">
        <f>'TABLA 1-21'!F13</f>
        <v>1002</v>
      </c>
      <c r="F13" s="409">
        <f>'TABLA 3-21'!F13</f>
        <v>194</v>
      </c>
      <c r="G13" s="410">
        <f t="shared" si="0"/>
        <v>1196</v>
      </c>
      <c r="H13" s="408">
        <f>'TABLA 1-21'!H13</f>
        <v>991</v>
      </c>
      <c r="I13" s="409">
        <f>'TABLA 3-21'!H13</f>
        <v>175</v>
      </c>
      <c r="J13" s="410">
        <f t="shared" si="2"/>
        <v>1166</v>
      </c>
      <c r="K13" s="90">
        <f t="shared" si="1"/>
        <v>0.98902195608782439</v>
      </c>
      <c r="L13" s="91">
        <f t="shared" si="1"/>
        <v>0.90206185567010311</v>
      </c>
      <c r="M13" s="92">
        <f t="shared" si="1"/>
        <v>0.97491638795986624</v>
      </c>
      <c r="N13" s="90">
        <f t="shared" si="5"/>
        <v>0.60279805352798055</v>
      </c>
      <c r="O13" s="91">
        <f t="shared" si="3"/>
        <v>0.10644768856447688</v>
      </c>
      <c r="P13" s="92">
        <f t="shared" si="4"/>
        <v>0.70924574209245739</v>
      </c>
    </row>
    <row r="14" spans="1:16" x14ac:dyDescent="0.2">
      <c r="A14" s="561"/>
      <c r="B14" s="564"/>
      <c r="C14" s="94" t="s">
        <v>5</v>
      </c>
      <c r="D14" s="41">
        <f>'TABLA 1-21'!D14</f>
        <v>585</v>
      </c>
      <c r="E14" s="411">
        <f>'TABLA 1-21'!F14</f>
        <v>467</v>
      </c>
      <c r="F14" s="412">
        <f>'TABLA 3-21'!F14</f>
        <v>46</v>
      </c>
      <c r="G14" s="413">
        <f t="shared" si="0"/>
        <v>513</v>
      </c>
      <c r="H14" s="411">
        <f>'TABLA 1-21'!H14</f>
        <v>462</v>
      </c>
      <c r="I14" s="412">
        <f>'TABLA 3-21'!H14</f>
        <v>39</v>
      </c>
      <c r="J14" s="413">
        <f t="shared" si="2"/>
        <v>501</v>
      </c>
      <c r="K14" s="96">
        <f t="shared" si="1"/>
        <v>0.98929336188436834</v>
      </c>
      <c r="L14" s="97">
        <f t="shared" si="1"/>
        <v>0.84782608695652173</v>
      </c>
      <c r="M14" s="98">
        <f t="shared" si="1"/>
        <v>0.97660818713450293</v>
      </c>
      <c r="N14" s="96">
        <f t="shared" si="5"/>
        <v>0.78974358974358971</v>
      </c>
      <c r="O14" s="97">
        <f t="shared" si="3"/>
        <v>6.6666666666666666E-2</v>
      </c>
      <c r="P14" s="98">
        <f t="shared" si="4"/>
        <v>0.85641025641025637</v>
      </c>
    </row>
    <row r="15" spans="1:16" ht="13.5" thickBot="1" x14ac:dyDescent="0.25">
      <c r="A15" s="561"/>
      <c r="B15" s="565"/>
      <c r="C15" s="100" t="s">
        <v>1</v>
      </c>
      <c r="D15" s="417">
        <f>SUM(D13:D14)</f>
        <v>2229</v>
      </c>
      <c r="E15" s="414">
        <f>'TABLA 1-21'!F15</f>
        <v>1469</v>
      </c>
      <c r="F15" s="415">
        <f>'TABLA 3-21'!F15</f>
        <v>240</v>
      </c>
      <c r="G15" s="416">
        <f t="shared" si="0"/>
        <v>1709</v>
      </c>
      <c r="H15" s="414">
        <f>'TABLA 1-21'!H15</f>
        <v>1453</v>
      </c>
      <c r="I15" s="415">
        <f>SUM(I13:I14)</f>
        <v>214</v>
      </c>
      <c r="J15" s="416">
        <f t="shared" si="2"/>
        <v>1667</v>
      </c>
      <c r="K15" s="105">
        <f t="shared" si="1"/>
        <v>0.98910823689584748</v>
      </c>
      <c r="L15" s="106">
        <f t="shared" si="1"/>
        <v>0.89166666666666672</v>
      </c>
      <c r="M15" s="107">
        <f t="shared" si="1"/>
        <v>0.97542422469280277</v>
      </c>
      <c r="N15" s="105">
        <f t="shared" si="5"/>
        <v>0.65186182144459404</v>
      </c>
      <c r="O15" s="106">
        <f t="shared" si="3"/>
        <v>9.6007178106774338E-2</v>
      </c>
      <c r="P15" s="107">
        <f t="shared" si="4"/>
        <v>0.74786899955136832</v>
      </c>
    </row>
    <row r="16" spans="1:16" x14ac:dyDescent="0.2">
      <c r="A16" s="561"/>
      <c r="B16" s="563" t="s">
        <v>12</v>
      </c>
      <c r="C16" s="87" t="s">
        <v>4</v>
      </c>
      <c r="D16" s="36">
        <f>'TABLA 1-21'!D16</f>
        <v>922</v>
      </c>
      <c r="E16" s="408">
        <f>'TABLA 1-21'!F16</f>
        <v>598</v>
      </c>
      <c r="F16" s="409">
        <f>'TABLA 3-21'!F16</f>
        <v>81</v>
      </c>
      <c r="G16" s="410">
        <f t="shared" si="0"/>
        <v>679</v>
      </c>
      <c r="H16" s="408">
        <f>'TABLA 1-21'!H16</f>
        <v>584</v>
      </c>
      <c r="I16" s="409">
        <f>'TABLA 3-21'!H16</f>
        <v>69</v>
      </c>
      <c r="J16" s="410">
        <f t="shared" si="2"/>
        <v>653</v>
      </c>
      <c r="K16" s="90">
        <f t="shared" si="1"/>
        <v>0.97658862876254182</v>
      </c>
      <c r="L16" s="91">
        <f t="shared" si="1"/>
        <v>0.85185185185185186</v>
      </c>
      <c r="M16" s="92">
        <f t="shared" si="1"/>
        <v>0.96170839469808544</v>
      </c>
      <c r="N16" s="90">
        <f t="shared" si="5"/>
        <v>0.63340563991323207</v>
      </c>
      <c r="O16" s="91">
        <f t="shared" si="3"/>
        <v>7.4837310195227769E-2</v>
      </c>
      <c r="P16" s="92">
        <f t="shared" si="4"/>
        <v>0.70824295010845983</v>
      </c>
    </row>
    <row r="17" spans="1:16" x14ac:dyDescent="0.2">
      <c r="A17" s="561"/>
      <c r="B17" s="564"/>
      <c r="C17" s="94" t="s">
        <v>5</v>
      </c>
      <c r="D17" s="41">
        <f>'TABLA 1-21'!D17</f>
        <v>115</v>
      </c>
      <c r="E17" s="411">
        <f>'TABLA 1-21'!F17</f>
        <v>98</v>
      </c>
      <c r="F17" s="412">
        <f>'TABLA 3-21'!F17</f>
        <v>12</v>
      </c>
      <c r="G17" s="413">
        <f t="shared" si="0"/>
        <v>110</v>
      </c>
      <c r="H17" s="411">
        <f>'TABLA 1-21'!H17</f>
        <v>96</v>
      </c>
      <c r="I17" s="412">
        <f>'TABLA 3-21'!H17</f>
        <v>11</v>
      </c>
      <c r="J17" s="413">
        <f t="shared" si="2"/>
        <v>107</v>
      </c>
      <c r="K17" s="96">
        <f t="shared" si="1"/>
        <v>0.97959183673469385</v>
      </c>
      <c r="L17" s="97">
        <f t="shared" si="1"/>
        <v>0.91666666666666663</v>
      </c>
      <c r="M17" s="98">
        <f t="shared" si="1"/>
        <v>0.97272727272727277</v>
      </c>
      <c r="N17" s="96">
        <f t="shared" si="5"/>
        <v>0.83478260869565213</v>
      </c>
      <c r="O17" s="97">
        <f t="shared" si="3"/>
        <v>9.5652173913043481E-2</v>
      </c>
      <c r="P17" s="98">
        <f t="shared" si="4"/>
        <v>0.93043478260869561</v>
      </c>
    </row>
    <row r="18" spans="1:16" ht="13.5" thickBot="1" x14ac:dyDescent="0.25">
      <c r="A18" s="562"/>
      <c r="B18" s="565"/>
      <c r="C18" s="100" t="s">
        <v>1</v>
      </c>
      <c r="D18" s="417">
        <f>SUM(D16:D17)</f>
        <v>1037</v>
      </c>
      <c r="E18" s="414">
        <f>'TABLA 1-21'!F18</f>
        <v>696</v>
      </c>
      <c r="F18" s="415">
        <f>'TABLA 3-21'!F18</f>
        <v>93</v>
      </c>
      <c r="G18" s="416">
        <f t="shared" si="0"/>
        <v>789</v>
      </c>
      <c r="H18" s="414">
        <f>'TABLA 1-21'!H18</f>
        <v>680</v>
      </c>
      <c r="I18" s="415">
        <f>SUM(I16:I17)</f>
        <v>80</v>
      </c>
      <c r="J18" s="416">
        <f t="shared" si="2"/>
        <v>760</v>
      </c>
      <c r="K18" s="105">
        <f t="shared" si="1"/>
        <v>0.97701149425287359</v>
      </c>
      <c r="L18" s="106">
        <f t="shared" si="1"/>
        <v>0.86021505376344087</v>
      </c>
      <c r="M18" s="107">
        <f t="shared" si="1"/>
        <v>0.96324461343472745</v>
      </c>
      <c r="N18" s="105">
        <f t="shared" si="5"/>
        <v>0.65573770491803274</v>
      </c>
      <c r="O18" s="106">
        <f t="shared" si="3"/>
        <v>7.7145612343297976E-2</v>
      </c>
      <c r="P18" s="107">
        <f t="shared" si="4"/>
        <v>0.73288331726133071</v>
      </c>
    </row>
    <row r="19" spans="1:16" ht="12.75" customHeight="1" x14ac:dyDescent="0.2">
      <c r="A19" s="558" t="s">
        <v>56</v>
      </c>
      <c r="B19" s="559"/>
      <c r="C19" s="110" t="s">
        <v>4</v>
      </c>
      <c r="D19" s="418">
        <f>D10+D13+D16</f>
        <v>3305</v>
      </c>
      <c r="E19" s="408">
        <f>'TABLA 1-21'!F19</f>
        <v>1998</v>
      </c>
      <c r="F19" s="419">
        <f>'TABLA 3-21'!F19</f>
        <v>360</v>
      </c>
      <c r="G19" s="410">
        <f t="shared" si="0"/>
        <v>2358</v>
      </c>
      <c r="H19" s="408">
        <f>'TABLA 1-21'!H19</f>
        <v>1967</v>
      </c>
      <c r="I19" s="409">
        <f>'TABLA 3-21'!H19</f>
        <v>313</v>
      </c>
      <c r="J19" s="410">
        <f t="shared" si="2"/>
        <v>2280</v>
      </c>
      <c r="K19" s="90">
        <f t="shared" si="1"/>
        <v>0.98448448448448445</v>
      </c>
      <c r="L19" s="91">
        <f t="shared" si="1"/>
        <v>0.86944444444444446</v>
      </c>
      <c r="M19" s="92">
        <f t="shared" si="1"/>
        <v>0.9669211195928753</v>
      </c>
      <c r="N19" s="90">
        <f t="shared" si="5"/>
        <v>0.59515885022692894</v>
      </c>
      <c r="O19" s="91">
        <f t="shared" si="3"/>
        <v>9.4704992435703475E-2</v>
      </c>
      <c r="P19" s="92">
        <f t="shared" si="4"/>
        <v>0.68986384266263234</v>
      </c>
    </row>
    <row r="20" spans="1:16" x14ac:dyDescent="0.2">
      <c r="A20" s="499"/>
      <c r="B20" s="555"/>
      <c r="C20" s="112" t="s">
        <v>5</v>
      </c>
      <c r="D20" s="420">
        <f>D11+D14+D17</f>
        <v>934</v>
      </c>
      <c r="E20" s="411">
        <f>'TABLA 1-21'!F20</f>
        <v>723</v>
      </c>
      <c r="F20" s="421">
        <f>'TABLA 3-21'!F20</f>
        <v>87</v>
      </c>
      <c r="G20" s="413">
        <f t="shared" si="0"/>
        <v>810</v>
      </c>
      <c r="H20" s="411">
        <f>'TABLA 1-21'!H20</f>
        <v>715</v>
      </c>
      <c r="I20" s="412">
        <f>'TABLA 3-21'!H20</f>
        <v>77</v>
      </c>
      <c r="J20" s="413">
        <f t="shared" si="2"/>
        <v>792</v>
      </c>
      <c r="K20" s="96">
        <f t="shared" ref="K20:M39" si="6">H20/E20</f>
        <v>0.98893499308437072</v>
      </c>
      <c r="L20" s="97">
        <f t="shared" si="6"/>
        <v>0.88505747126436785</v>
      </c>
      <c r="M20" s="98">
        <f t="shared" si="6"/>
        <v>0.97777777777777775</v>
      </c>
      <c r="N20" s="96">
        <f t="shared" si="5"/>
        <v>0.76552462526766596</v>
      </c>
      <c r="O20" s="97">
        <f t="shared" si="3"/>
        <v>8.2441113490364024E-2</v>
      </c>
      <c r="P20" s="98">
        <f t="shared" si="4"/>
        <v>0.84796573875802994</v>
      </c>
    </row>
    <row r="21" spans="1:16" ht="13.5" thickBot="1" x14ac:dyDescent="0.25">
      <c r="A21" s="556"/>
      <c r="B21" s="557"/>
      <c r="C21" s="100" t="s">
        <v>1</v>
      </c>
      <c r="D21" s="417">
        <f>SUM(D19:D20)</f>
        <v>4239</v>
      </c>
      <c r="E21" s="414">
        <f>'TABLA 1-21'!F21</f>
        <v>2721</v>
      </c>
      <c r="F21" s="415">
        <f>'TABLA 3-21'!F21</f>
        <v>447</v>
      </c>
      <c r="G21" s="416">
        <f t="shared" si="0"/>
        <v>3168</v>
      </c>
      <c r="H21" s="414">
        <f>'TABLA 1-21'!H21</f>
        <v>2682</v>
      </c>
      <c r="I21" s="422">
        <f>I12+I15+I18</f>
        <v>390</v>
      </c>
      <c r="J21" s="416">
        <f t="shared" si="2"/>
        <v>3072</v>
      </c>
      <c r="K21" s="105">
        <f t="shared" si="6"/>
        <v>0.98566703417861079</v>
      </c>
      <c r="L21" s="106">
        <f t="shared" si="6"/>
        <v>0.87248322147651003</v>
      </c>
      <c r="M21" s="107">
        <f t="shared" si="6"/>
        <v>0.96969696969696972</v>
      </c>
      <c r="N21" s="105">
        <f t="shared" si="5"/>
        <v>0.63269639065817407</v>
      </c>
      <c r="O21" s="106">
        <f t="shared" si="3"/>
        <v>9.2002830856334039E-2</v>
      </c>
      <c r="P21" s="107">
        <f t="shared" si="4"/>
        <v>0.72469922151450816</v>
      </c>
    </row>
    <row r="22" spans="1:16" ht="12.75" customHeight="1" x14ac:dyDescent="0.2">
      <c r="A22" s="560" t="s">
        <v>13</v>
      </c>
      <c r="B22" s="563" t="s">
        <v>19</v>
      </c>
      <c r="C22" s="87" t="s">
        <v>4</v>
      </c>
      <c r="D22" s="36">
        <f>'TABLA 1-21'!D22</f>
        <v>709</v>
      </c>
      <c r="E22" s="408">
        <f>'TABLA 1-21'!F22</f>
        <v>422</v>
      </c>
      <c r="F22" s="409">
        <f>'TABLA 3-21'!F22</f>
        <v>84</v>
      </c>
      <c r="G22" s="410">
        <f t="shared" si="0"/>
        <v>506</v>
      </c>
      <c r="H22" s="408">
        <f>'TABLA 1-21'!H22</f>
        <v>418</v>
      </c>
      <c r="I22" s="409">
        <f>'TABLA 3-21'!H22</f>
        <v>76</v>
      </c>
      <c r="J22" s="410">
        <f t="shared" si="2"/>
        <v>494</v>
      </c>
      <c r="K22" s="90">
        <f t="shared" si="6"/>
        <v>0.99052132701421802</v>
      </c>
      <c r="L22" s="91">
        <f t="shared" si="6"/>
        <v>0.90476190476190477</v>
      </c>
      <c r="M22" s="92">
        <f t="shared" si="6"/>
        <v>0.97628458498023718</v>
      </c>
      <c r="N22" s="90">
        <f t="shared" si="5"/>
        <v>0.58956276445698164</v>
      </c>
      <c r="O22" s="91">
        <f t="shared" si="3"/>
        <v>0.10719322990126939</v>
      </c>
      <c r="P22" s="92">
        <f t="shared" si="4"/>
        <v>0.69675599435825109</v>
      </c>
    </row>
    <row r="23" spans="1:16" x14ac:dyDescent="0.2">
      <c r="A23" s="561"/>
      <c r="B23" s="564"/>
      <c r="C23" s="94" t="s">
        <v>5</v>
      </c>
      <c r="D23" s="41">
        <f>'TABLA 1-21'!D23</f>
        <v>214</v>
      </c>
      <c r="E23" s="411">
        <f>'TABLA 1-21'!F23</f>
        <v>183</v>
      </c>
      <c r="F23" s="412">
        <f>'TABLA 3-21'!F23</f>
        <v>15</v>
      </c>
      <c r="G23" s="413">
        <f t="shared" si="0"/>
        <v>198</v>
      </c>
      <c r="H23" s="411">
        <f>'TABLA 1-21'!H23</f>
        <v>183</v>
      </c>
      <c r="I23" s="412">
        <f>'TABLA 3-21'!H23</f>
        <v>14</v>
      </c>
      <c r="J23" s="413">
        <f t="shared" si="2"/>
        <v>197</v>
      </c>
      <c r="K23" s="96">
        <f t="shared" si="6"/>
        <v>1</v>
      </c>
      <c r="L23" s="97">
        <f t="shared" si="6"/>
        <v>0.93333333333333335</v>
      </c>
      <c r="M23" s="98">
        <f t="shared" si="6"/>
        <v>0.99494949494949492</v>
      </c>
      <c r="N23" s="96">
        <f t="shared" si="5"/>
        <v>0.85514018691588789</v>
      </c>
      <c r="O23" s="97">
        <f t="shared" si="3"/>
        <v>6.5420560747663545E-2</v>
      </c>
      <c r="P23" s="98">
        <f t="shared" si="4"/>
        <v>0.92056074766355145</v>
      </c>
    </row>
    <row r="24" spans="1:16" ht="13.5" thickBot="1" x14ac:dyDescent="0.25">
      <c r="A24" s="561"/>
      <c r="B24" s="565"/>
      <c r="C24" s="100" t="s">
        <v>1</v>
      </c>
      <c r="D24" s="417">
        <f>SUM(D22:D23)</f>
        <v>923</v>
      </c>
      <c r="E24" s="414">
        <f>'TABLA 1-21'!F24</f>
        <v>605</v>
      </c>
      <c r="F24" s="415">
        <f>'TABLA 3-21'!F24</f>
        <v>99</v>
      </c>
      <c r="G24" s="416">
        <f t="shared" si="0"/>
        <v>704</v>
      </c>
      <c r="H24" s="414">
        <f>'TABLA 1-21'!H24</f>
        <v>601</v>
      </c>
      <c r="I24" s="422">
        <f>SUM(I22:I23)</f>
        <v>90</v>
      </c>
      <c r="J24" s="416">
        <f t="shared" si="2"/>
        <v>691</v>
      </c>
      <c r="K24" s="105">
        <f t="shared" si="6"/>
        <v>0.99338842975206609</v>
      </c>
      <c r="L24" s="106">
        <f t="shared" si="6"/>
        <v>0.90909090909090906</v>
      </c>
      <c r="M24" s="107">
        <f t="shared" si="6"/>
        <v>0.98153409090909094</v>
      </c>
      <c r="N24" s="105">
        <f t="shared" si="5"/>
        <v>0.65113759479956668</v>
      </c>
      <c r="O24" s="106">
        <f t="shared" si="3"/>
        <v>9.7508125677139762E-2</v>
      </c>
      <c r="P24" s="107">
        <f t="shared" si="4"/>
        <v>0.74864572047670641</v>
      </c>
    </row>
    <row r="25" spans="1:16" x14ac:dyDescent="0.2">
      <c r="A25" s="561"/>
      <c r="B25" s="563" t="s">
        <v>14</v>
      </c>
      <c r="C25" s="87" t="s">
        <v>4</v>
      </c>
      <c r="D25" s="36">
        <f>'TABLA 1-21'!D25</f>
        <v>861</v>
      </c>
      <c r="E25" s="408">
        <f>'TABLA 1-21'!F25</f>
        <v>556</v>
      </c>
      <c r="F25" s="409">
        <f>'TABLA 3-21'!F25</f>
        <v>91</v>
      </c>
      <c r="G25" s="423">
        <f t="shared" si="0"/>
        <v>647</v>
      </c>
      <c r="H25" s="408">
        <f>'TABLA 1-21'!H25</f>
        <v>549</v>
      </c>
      <c r="I25" s="409">
        <f>'TABLA 3-21'!H25</f>
        <v>85</v>
      </c>
      <c r="J25" s="410">
        <f t="shared" si="2"/>
        <v>634</v>
      </c>
      <c r="K25" s="90">
        <f t="shared" si="6"/>
        <v>0.98741007194244601</v>
      </c>
      <c r="L25" s="91">
        <f t="shared" si="6"/>
        <v>0.93406593406593408</v>
      </c>
      <c r="M25" s="92">
        <f t="shared" si="6"/>
        <v>0.97990726429675423</v>
      </c>
      <c r="N25" s="90">
        <f t="shared" si="5"/>
        <v>0.6376306620209059</v>
      </c>
      <c r="O25" s="91">
        <f t="shared" si="3"/>
        <v>9.8722415795586521E-2</v>
      </c>
      <c r="P25" s="92">
        <f t="shared" si="4"/>
        <v>0.7363530778164924</v>
      </c>
    </row>
    <row r="26" spans="1:16" x14ac:dyDescent="0.2">
      <c r="A26" s="561"/>
      <c r="B26" s="564"/>
      <c r="C26" s="94" t="s">
        <v>5</v>
      </c>
      <c r="D26" s="41">
        <f>'TABLA 1-21'!D26</f>
        <v>161</v>
      </c>
      <c r="E26" s="411">
        <f>'TABLA 1-21'!F26</f>
        <v>145</v>
      </c>
      <c r="F26" s="412">
        <f>'TABLA 3-21'!F26</f>
        <v>14</v>
      </c>
      <c r="G26" s="424">
        <f t="shared" si="0"/>
        <v>159</v>
      </c>
      <c r="H26" s="411">
        <f>'TABLA 1-21'!H26</f>
        <v>144</v>
      </c>
      <c r="I26" s="412">
        <f>'TABLA 3-21'!H26</f>
        <v>10</v>
      </c>
      <c r="J26" s="413">
        <f t="shared" si="2"/>
        <v>154</v>
      </c>
      <c r="K26" s="96">
        <f t="shared" si="6"/>
        <v>0.99310344827586206</v>
      </c>
      <c r="L26" s="97">
        <f t="shared" si="6"/>
        <v>0.7142857142857143</v>
      </c>
      <c r="M26" s="98">
        <f t="shared" si="6"/>
        <v>0.96855345911949686</v>
      </c>
      <c r="N26" s="96">
        <f t="shared" si="5"/>
        <v>0.89440993788819878</v>
      </c>
      <c r="O26" s="97">
        <f t="shared" si="3"/>
        <v>6.2111801242236024E-2</v>
      </c>
      <c r="P26" s="98">
        <f t="shared" si="4"/>
        <v>0.95652173913043481</v>
      </c>
    </row>
    <row r="27" spans="1:16" ht="13.5" thickBot="1" x14ac:dyDescent="0.25">
      <c r="A27" s="561"/>
      <c r="B27" s="565"/>
      <c r="C27" s="100" t="s">
        <v>1</v>
      </c>
      <c r="D27" s="417">
        <f>SUM(D25:D26)</f>
        <v>1022</v>
      </c>
      <c r="E27" s="414">
        <f>'TABLA 1-21'!F27</f>
        <v>701</v>
      </c>
      <c r="F27" s="415">
        <f>'TABLA 3-21'!F27</f>
        <v>105</v>
      </c>
      <c r="G27" s="416">
        <f t="shared" si="0"/>
        <v>806</v>
      </c>
      <c r="H27" s="414">
        <f>'TABLA 1-21'!H27</f>
        <v>693</v>
      </c>
      <c r="I27" s="415">
        <f>SUM(I25:I26)</f>
        <v>95</v>
      </c>
      <c r="J27" s="416">
        <f t="shared" si="2"/>
        <v>788</v>
      </c>
      <c r="K27" s="105">
        <f t="shared" si="6"/>
        <v>0.98858773181169757</v>
      </c>
      <c r="L27" s="106">
        <f t="shared" si="6"/>
        <v>0.90476190476190477</v>
      </c>
      <c r="M27" s="107">
        <f t="shared" si="6"/>
        <v>0.97766749379652607</v>
      </c>
      <c r="N27" s="105">
        <f t="shared" si="5"/>
        <v>0.67808219178082196</v>
      </c>
      <c r="O27" s="106">
        <f t="shared" si="3"/>
        <v>9.2954990215264183E-2</v>
      </c>
      <c r="P27" s="107">
        <f t="shared" si="4"/>
        <v>0.77103718199608606</v>
      </c>
    </row>
    <row r="28" spans="1:16" x14ac:dyDescent="0.2">
      <c r="A28" s="561"/>
      <c r="B28" s="563" t="s">
        <v>15</v>
      </c>
      <c r="C28" s="87" t="s">
        <v>4</v>
      </c>
      <c r="D28" s="36">
        <f>'TABLA 1-21'!D28</f>
        <v>570</v>
      </c>
      <c r="E28" s="408">
        <f>'TABLA 1-21'!F28</f>
        <v>419</v>
      </c>
      <c r="F28" s="409">
        <f>'TABLA 3-21'!F28</f>
        <v>46</v>
      </c>
      <c r="G28" s="410">
        <f t="shared" si="0"/>
        <v>465</v>
      </c>
      <c r="H28" s="408">
        <f>'TABLA 1-21'!H28</f>
        <v>414</v>
      </c>
      <c r="I28" s="409">
        <f>'TABLA 3-21'!H28</f>
        <v>41</v>
      </c>
      <c r="J28" s="410">
        <f t="shared" si="2"/>
        <v>455</v>
      </c>
      <c r="K28" s="90">
        <f t="shared" si="6"/>
        <v>0.9880668257756563</v>
      </c>
      <c r="L28" s="91">
        <f t="shared" si="6"/>
        <v>0.89130434782608692</v>
      </c>
      <c r="M28" s="92">
        <f t="shared" si="6"/>
        <v>0.978494623655914</v>
      </c>
      <c r="N28" s="90">
        <f t="shared" si="5"/>
        <v>0.72631578947368425</v>
      </c>
      <c r="O28" s="91">
        <f t="shared" si="3"/>
        <v>7.192982456140351E-2</v>
      </c>
      <c r="P28" s="92">
        <f t="shared" si="4"/>
        <v>0.79824561403508776</v>
      </c>
    </row>
    <row r="29" spans="1:16" x14ac:dyDescent="0.2">
      <c r="A29" s="561"/>
      <c r="B29" s="564"/>
      <c r="C29" s="94" t="s">
        <v>5</v>
      </c>
      <c r="D29" s="41">
        <f>'TABLA 1-21'!D29</f>
        <v>26</v>
      </c>
      <c r="E29" s="411">
        <f>'TABLA 1-21'!F29</f>
        <v>22</v>
      </c>
      <c r="F29" s="412">
        <f>'TABLA 3-21'!F29</f>
        <v>4</v>
      </c>
      <c r="G29" s="413">
        <f t="shared" si="0"/>
        <v>26</v>
      </c>
      <c r="H29" s="411">
        <f>'TABLA 1-21'!H29</f>
        <v>21</v>
      </c>
      <c r="I29" s="412">
        <f>'TABLA 3-21'!H29</f>
        <v>3</v>
      </c>
      <c r="J29" s="413">
        <f t="shared" si="2"/>
        <v>24</v>
      </c>
      <c r="K29" s="96">
        <f t="shared" si="6"/>
        <v>0.95454545454545459</v>
      </c>
      <c r="L29" s="97">
        <f t="shared" si="6"/>
        <v>0.75</v>
      </c>
      <c r="M29" s="98">
        <f t="shared" si="6"/>
        <v>0.92307692307692313</v>
      </c>
      <c r="N29" s="96">
        <f t="shared" si="5"/>
        <v>0.80769230769230771</v>
      </c>
      <c r="O29" s="97">
        <f t="shared" si="3"/>
        <v>0.11538461538461539</v>
      </c>
      <c r="P29" s="98">
        <f t="shared" si="4"/>
        <v>0.92307692307692313</v>
      </c>
    </row>
    <row r="30" spans="1:16" ht="13.5" thickBot="1" x14ac:dyDescent="0.25">
      <c r="A30" s="561"/>
      <c r="B30" s="565"/>
      <c r="C30" s="100" t="s">
        <v>1</v>
      </c>
      <c r="D30" s="417">
        <f>SUM(D28:D29)</f>
        <v>596</v>
      </c>
      <c r="E30" s="414">
        <f>'TABLA 1-21'!F30</f>
        <v>441</v>
      </c>
      <c r="F30" s="415">
        <f>'TABLA 3-21'!F30</f>
        <v>50</v>
      </c>
      <c r="G30" s="416">
        <f t="shared" si="0"/>
        <v>491</v>
      </c>
      <c r="H30" s="414">
        <f>'TABLA 1-21'!H30</f>
        <v>435</v>
      </c>
      <c r="I30" s="422">
        <f>SUM(I28:I29)</f>
        <v>44</v>
      </c>
      <c r="J30" s="416">
        <f t="shared" si="2"/>
        <v>479</v>
      </c>
      <c r="K30" s="105">
        <f t="shared" si="6"/>
        <v>0.98639455782312924</v>
      </c>
      <c r="L30" s="106">
        <f t="shared" si="6"/>
        <v>0.88</v>
      </c>
      <c r="M30" s="107">
        <f t="shared" si="6"/>
        <v>0.97556008146639506</v>
      </c>
      <c r="N30" s="105">
        <f t="shared" si="5"/>
        <v>0.72986577181208057</v>
      </c>
      <c r="O30" s="106">
        <f t="shared" si="3"/>
        <v>7.3825503355704702E-2</v>
      </c>
      <c r="P30" s="107">
        <f t="shared" si="4"/>
        <v>0.80369127516778527</v>
      </c>
    </row>
    <row r="31" spans="1:16" x14ac:dyDescent="0.2">
      <c r="A31" s="561"/>
      <c r="B31" s="563" t="s">
        <v>16</v>
      </c>
      <c r="C31" s="87" t="s">
        <v>4</v>
      </c>
      <c r="D31" s="36">
        <f>'TABLA 1-21'!D31</f>
        <v>2631</v>
      </c>
      <c r="E31" s="408">
        <f>'TABLA 1-21'!F31</f>
        <v>1442</v>
      </c>
      <c r="F31" s="409">
        <f>'TABLA 3-21'!F31</f>
        <v>255</v>
      </c>
      <c r="G31" s="410">
        <f t="shared" si="0"/>
        <v>1697</v>
      </c>
      <c r="H31" s="408">
        <f>'TABLA 1-21'!H31</f>
        <v>1430</v>
      </c>
      <c r="I31" s="409">
        <f>'TABLA 3-21'!H31</f>
        <v>234</v>
      </c>
      <c r="J31" s="410">
        <f t="shared" si="2"/>
        <v>1664</v>
      </c>
      <c r="K31" s="90">
        <f t="shared" si="6"/>
        <v>0.99167822468793343</v>
      </c>
      <c r="L31" s="91">
        <f t="shared" si="6"/>
        <v>0.91764705882352937</v>
      </c>
      <c r="M31" s="92">
        <f t="shared" si="6"/>
        <v>0.98055391868002362</v>
      </c>
      <c r="N31" s="90">
        <f t="shared" si="5"/>
        <v>0.54351957430634734</v>
      </c>
      <c r="O31" s="91">
        <f t="shared" si="3"/>
        <v>8.8939566704675024E-2</v>
      </c>
      <c r="P31" s="92">
        <f t="shared" si="4"/>
        <v>0.63245914101102241</v>
      </c>
    </row>
    <row r="32" spans="1:16" x14ac:dyDescent="0.2">
      <c r="A32" s="561"/>
      <c r="B32" s="564"/>
      <c r="C32" s="94" t="s">
        <v>5</v>
      </c>
      <c r="D32" s="41">
        <f>'TABLA 1-21'!D32</f>
        <v>1148</v>
      </c>
      <c r="E32" s="411">
        <f>'TABLA 1-21'!F32</f>
        <v>934</v>
      </c>
      <c r="F32" s="412">
        <f>'TABLA 3-21'!F32</f>
        <v>110</v>
      </c>
      <c r="G32" s="413">
        <f t="shared" si="0"/>
        <v>1044</v>
      </c>
      <c r="H32" s="411">
        <f>'TABLA 1-21'!H32</f>
        <v>931</v>
      </c>
      <c r="I32" s="412">
        <f>'TABLA 3-21'!H32</f>
        <v>101</v>
      </c>
      <c r="J32" s="413">
        <f t="shared" si="2"/>
        <v>1032</v>
      </c>
      <c r="K32" s="96">
        <f t="shared" si="6"/>
        <v>0.99678800856531047</v>
      </c>
      <c r="L32" s="97">
        <f t="shared" si="6"/>
        <v>0.91818181818181821</v>
      </c>
      <c r="M32" s="98">
        <f t="shared" si="6"/>
        <v>0.9885057471264368</v>
      </c>
      <c r="N32" s="96">
        <f t="shared" si="5"/>
        <v>0.81097560975609762</v>
      </c>
      <c r="O32" s="97">
        <f t="shared" si="3"/>
        <v>8.7979094076655051E-2</v>
      </c>
      <c r="P32" s="98">
        <f t="shared" si="4"/>
        <v>0.89895470383275267</v>
      </c>
    </row>
    <row r="33" spans="1:16" ht="13.5" thickBot="1" x14ac:dyDescent="0.25">
      <c r="A33" s="562"/>
      <c r="B33" s="565"/>
      <c r="C33" s="100" t="s">
        <v>1</v>
      </c>
      <c r="D33" s="417">
        <f>SUM(D31:D32)</f>
        <v>3779</v>
      </c>
      <c r="E33" s="414">
        <f>'TABLA 1-21'!F33</f>
        <v>2376</v>
      </c>
      <c r="F33" s="415">
        <f>'TABLA 3-21'!F33</f>
        <v>365</v>
      </c>
      <c r="G33" s="416">
        <f t="shared" si="0"/>
        <v>2741</v>
      </c>
      <c r="H33" s="414">
        <f>'TABLA 1-21'!H33</f>
        <v>2361</v>
      </c>
      <c r="I33" s="422">
        <f>SUM(I31:I32)</f>
        <v>335</v>
      </c>
      <c r="J33" s="416">
        <f t="shared" si="2"/>
        <v>2696</v>
      </c>
      <c r="K33" s="105">
        <f t="shared" si="6"/>
        <v>0.99368686868686873</v>
      </c>
      <c r="L33" s="106">
        <f t="shared" si="6"/>
        <v>0.9178082191780822</v>
      </c>
      <c r="M33" s="107">
        <f t="shared" si="6"/>
        <v>0.983582634075155</v>
      </c>
      <c r="N33" s="105">
        <f t="shared" si="5"/>
        <v>0.62476845726382646</v>
      </c>
      <c r="O33" s="106">
        <f t="shared" si="3"/>
        <v>8.8647790420746234E-2</v>
      </c>
      <c r="P33" s="107">
        <f t="shared" si="4"/>
        <v>0.71341624768457268</v>
      </c>
    </row>
    <row r="34" spans="1:16" ht="12.75" customHeight="1" x14ac:dyDescent="0.2">
      <c r="A34" s="558" t="s">
        <v>57</v>
      </c>
      <c r="B34" s="559"/>
      <c r="C34" s="110" t="s">
        <v>4</v>
      </c>
      <c r="D34" s="418">
        <f t="shared" ref="D34:F35" si="7">D22+D25+D28+D31</f>
        <v>4771</v>
      </c>
      <c r="E34" s="408">
        <f t="shared" si="7"/>
        <v>2839</v>
      </c>
      <c r="F34" s="419">
        <f t="shared" si="7"/>
        <v>476</v>
      </c>
      <c r="G34" s="410">
        <f t="shared" si="0"/>
        <v>3315</v>
      </c>
      <c r="H34" s="408">
        <f>H22+H25+H28+H31</f>
        <v>2811</v>
      </c>
      <c r="I34" s="425">
        <f>I22+I25+I28+I31</f>
        <v>436</v>
      </c>
      <c r="J34" s="410">
        <f t="shared" si="2"/>
        <v>3247</v>
      </c>
      <c r="K34" s="90">
        <f t="shared" si="6"/>
        <v>0.99013737231419519</v>
      </c>
      <c r="L34" s="91">
        <f t="shared" si="6"/>
        <v>0.91596638655462181</v>
      </c>
      <c r="M34" s="92">
        <f t="shared" si="6"/>
        <v>0.97948717948717945</v>
      </c>
      <c r="N34" s="90">
        <f t="shared" si="5"/>
        <v>0.58918465730454828</v>
      </c>
      <c r="O34" s="91">
        <f t="shared" si="3"/>
        <v>9.1385453783273951E-2</v>
      </c>
      <c r="P34" s="92">
        <f t="shared" si="4"/>
        <v>0.68057011108782228</v>
      </c>
    </row>
    <row r="35" spans="1:16" x14ac:dyDescent="0.2">
      <c r="A35" s="499"/>
      <c r="B35" s="555"/>
      <c r="C35" s="112" t="s">
        <v>5</v>
      </c>
      <c r="D35" s="420">
        <f t="shared" si="7"/>
        <v>1549</v>
      </c>
      <c r="E35" s="411">
        <f t="shared" si="7"/>
        <v>1284</v>
      </c>
      <c r="F35" s="421">
        <f t="shared" si="7"/>
        <v>143</v>
      </c>
      <c r="G35" s="413">
        <f t="shared" si="0"/>
        <v>1427</v>
      </c>
      <c r="H35" s="411">
        <f>H23+H26+H29+H32</f>
        <v>1279</v>
      </c>
      <c r="I35" s="426">
        <f>I23+I26+I29+I32</f>
        <v>128</v>
      </c>
      <c r="J35" s="413">
        <f t="shared" si="2"/>
        <v>1407</v>
      </c>
      <c r="K35" s="96">
        <f t="shared" si="6"/>
        <v>0.99610591900311529</v>
      </c>
      <c r="L35" s="97">
        <f t="shared" si="6"/>
        <v>0.8951048951048951</v>
      </c>
      <c r="M35" s="98">
        <f t="shared" si="6"/>
        <v>0.98598458304134551</v>
      </c>
      <c r="N35" s="96">
        <f t="shared" si="5"/>
        <v>0.82569399612653327</v>
      </c>
      <c r="O35" s="97">
        <f t="shared" si="3"/>
        <v>8.2633957391865714E-2</v>
      </c>
      <c r="P35" s="98">
        <f t="shared" si="4"/>
        <v>0.90832795351839901</v>
      </c>
    </row>
    <row r="36" spans="1:16" ht="13.5" thickBot="1" x14ac:dyDescent="0.25">
      <c r="A36" s="556"/>
      <c r="B36" s="557"/>
      <c r="C36" s="100" t="s">
        <v>1</v>
      </c>
      <c r="D36" s="101">
        <f>SUM(D34:D35)</f>
        <v>6320</v>
      </c>
      <c r="E36" s="102">
        <f>SUM(E34:E35)</f>
        <v>4123</v>
      </c>
      <c r="F36" s="108">
        <f>SUM(F34:F35)</f>
        <v>619</v>
      </c>
      <c r="G36" s="104">
        <f t="shared" si="0"/>
        <v>4742</v>
      </c>
      <c r="H36" s="102">
        <f>SUM(H34:H35)</f>
        <v>4090</v>
      </c>
      <c r="I36" s="103">
        <f>I24+I27+I30+I33</f>
        <v>564</v>
      </c>
      <c r="J36" s="104">
        <f t="shared" si="2"/>
        <v>4654</v>
      </c>
      <c r="K36" s="105">
        <f t="shared" si="6"/>
        <v>0.99199611933058451</v>
      </c>
      <c r="L36" s="106">
        <f t="shared" si="6"/>
        <v>0.91114701130856224</v>
      </c>
      <c r="M36" s="107">
        <f t="shared" si="6"/>
        <v>0.98144242935470261</v>
      </c>
      <c r="N36" s="105">
        <f t="shared" si="5"/>
        <v>0.64715189873417722</v>
      </c>
      <c r="O36" s="106">
        <f t="shared" si="3"/>
        <v>8.9240506329113928E-2</v>
      </c>
      <c r="P36" s="107">
        <f t="shared" si="4"/>
        <v>0.73639240506329118</v>
      </c>
    </row>
    <row r="37" spans="1:16" ht="12.75" customHeight="1" x14ac:dyDescent="0.2">
      <c r="A37" s="553" t="s">
        <v>99</v>
      </c>
      <c r="B37" s="554"/>
      <c r="C37" s="117" t="s">
        <v>59</v>
      </c>
      <c r="D37" s="118">
        <f t="shared" ref="D37:F38" si="8">D4+D7+D19+D34</f>
        <v>12064</v>
      </c>
      <c r="E37" s="119">
        <f t="shared" si="8"/>
        <v>7196</v>
      </c>
      <c r="F37" s="121">
        <f t="shared" si="8"/>
        <v>1206</v>
      </c>
      <c r="G37" s="164">
        <f t="shared" si="0"/>
        <v>8402</v>
      </c>
      <c r="H37" s="119">
        <f>H4+H7+H19+H34</f>
        <v>7095</v>
      </c>
      <c r="I37" s="120">
        <f>I4+I7+I19+I34</f>
        <v>1084</v>
      </c>
      <c r="J37" s="120">
        <f t="shared" si="2"/>
        <v>8179</v>
      </c>
      <c r="K37" s="171">
        <f t="shared" si="6"/>
        <v>0.98596442468037804</v>
      </c>
      <c r="L37" s="174">
        <f t="shared" si="6"/>
        <v>0.89883913764510781</v>
      </c>
      <c r="M37" s="175">
        <f t="shared" si="6"/>
        <v>0.97345870030945014</v>
      </c>
      <c r="N37" s="171">
        <f t="shared" si="5"/>
        <v>0.58811339522546424</v>
      </c>
      <c r="O37" s="174">
        <f t="shared" si="3"/>
        <v>8.9854111405835546E-2</v>
      </c>
      <c r="P37" s="175">
        <f t="shared" si="4"/>
        <v>0.67796750663129979</v>
      </c>
    </row>
    <row r="38" spans="1:16" x14ac:dyDescent="0.2">
      <c r="A38" s="499"/>
      <c r="B38" s="555"/>
      <c r="C38" s="122" t="s">
        <v>60</v>
      </c>
      <c r="D38" s="123">
        <f t="shared" si="8"/>
        <v>3798</v>
      </c>
      <c r="E38" s="124">
        <f t="shared" si="8"/>
        <v>3067</v>
      </c>
      <c r="F38" s="126">
        <f t="shared" si="8"/>
        <v>350</v>
      </c>
      <c r="G38" s="165">
        <f t="shared" si="0"/>
        <v>3417</v>
      </c>
      <c r="H38" s="124">
        <f>H5+H8+H20+H35</f>
        <v>3039</v>
      </c>
      <c r="I38" s="125">
        <f>I5+I8+I20+I35</f>
        <v>310</v>
      </c>
      <c r="J38" s="125">
        <f t="shared" si="2"/>
        <v>3349</v>
      </c>
      <c r="K38" s="172">
        <f t="shared" si="6"/>
        <v>0.99087055754809261</v>
      </c>
      <c r="L38" s="176">
        <f t="shared" si="6"/>
        <v>0.88571428571428568</v>
      </c>
      <c r="M38" s="177">
        <f t="shared" si="6"/>
        <v>0.98009950248756217</v>
      </c>
      <c r="N38" s="172">
        <f t="shared" si="5"/>
        <v>0.80015797788309639</v>
      </c>
      <c r="O38" s="176">
        <f t="shared" si="3"/>
        <v>8.1621906266456032E-2</v>
      </c>
      <c r="P38" s="177">
        <f t="shared" si="4"/>
        <v>0.88177988414955244</v>
      </c>
    </row>
    <row r="39" spans="1:16" ht="13.5" thickBot="1" x14ac:dyDescent="0.25">
      <c r="A39" s="556"/>
      <c r="B39" s="557"/>
      <c r="C39" s="127" t="s">
        <v>20</v>
      </c>
      <c r="D39" s="128">
        <f>SUM(D37:D38)</f>
        <v>15862</v>
      </c>
      <c r="E39" s="129">
        <f>SUM(E37:E38)</f>
        <v>10263</v>
      </c>
      <c r="F39" s="131">
        <f>SUM(F37:F38)</f>
        <v>1556</v>
      </c>
      <c r="G39" s="166">
        <f t="shared" si="0"/>
        <v>11819</v>
      </c>
      <c r="H39" s="129">
        <f>SUM(H37:H38)</f>
        <v>10134</v>
      </c>
      <c r="I39" s="130">
        <f>SUM(I37:I38)</f>
        <v>1394</v>
      </c>
      <c r="J39" s="130">
        <f t="shared" si="2"/>
        <v>11528</v>
      </c>
      <c r="K39" s="173">
        <f t="shared" si="6"/>
        <v>0.98743057585501315</v>
      </c>
      <c r="L39" s="178">
        <f t="shared" si="6"/>
        <v>0.89588688946015427</v>
      </c>
      <c r="M39" s="179">
        <f t="shared" si="6"/>
        <v>0.9753786276334715</v>
      </c>
      <c r="N39" s="173">
        <f t="shared" si="5"/>
        <v>0.63888538645820203</v>
      </c>
      <c r="O39" s="178">
        <f t="shared" si="3"/>
        <v>8.7882990795612154E-2</v>
      </c>
      <c r="P39" s="179">
        <f t="shared" si="4"/>
        <v>0.72676837725381416</v>
      </c>
    </row>
  </sheetData>
  <mergeCells count="22">
    <mergeCell ref="N1:P2"/>
    <mergeCell ref="A4:A6"/>
    <mergeCell ref="B4:B6"/>
    <mergeCell ref="A7:A9"/>
    <mergeCell ref="B7:B9"/>
    <mergeCell ref="A1:C3"/>
    <mergeCell ref="D1:D3"/>
    <mergeCell ref="E1:G2"/>
    <mergeCell ref="H1:J2"/>
    <mergeCell ref="K1:M2"/>
    <mergeCell ref="A10:A18"/>
    <mergeCell ref="B10:B12"/>
    <mergeCell ref="B13:B15"/>
    <mergeCell ref="B16:B18"/>
    <mergeCell ref="A34:B36"/>
    <mergeCell ref="A37:B39"/>
    <mergeCell ref="A19:B21"/>
    <mergeCell ref="A22:A33"/>
    <mergeCell ref="B22:B24"/>
    <mergeCell ref="B25:B27"/>
    <mergeCell ref="B28:B30"/>
    <mergeCell ref="B31:B33"/>
  </mergeCells>
  <printOptions horizontalCentered="1"/>
  <pageMargins left="0" right="0" top="0.98425196850393704" bottom="0.98425196850393704" header="0" footer="0"/>
  <pageSetup paperSize="9" scale="80" orientation="landscape" r:id="rId1"/>
  <headerFooter alignWithMargins="0">
    <oddHeader>&amp;L&amp;G&amp;C&amp;"Arial,Negrita"&amp;12TABLA 5
EBAU, CONVOCATORIAS ORDINARIA Y EXTRAORDINARIA 2021.
Avance de Resultados.
Todas las Universidades y Provincias de Castilla y León.</oddHeader>
  </headerFooter>
  <ignoredErrors>
    <ignoredError sqref="G34:G39" formula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indexed="35"/>
  </sheetPr>
  <dimension ref="A1:Y41"/>
  <sheetViews>
    <sheetView zoomScale="75" zoomScaleNormal="100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S39" sqref="S39"/>
    </sheetView>
  </sheetViews>
  <sheetFormatPr baseColWidth="10" defaultRowHeight="12.75" x14ac:dyDescent="0.2"/>
  <cols>
    <col min="1" max="1" width="5.140625" style="51" customWidth="1"/>
    <col min="2" max="2" width="6.5703125" style="51" customWidth="1"/>
    <col min="3" max="3" width="8.85546875" bestFit="1" customWidth="1"/>
    <col min="4" max="4" width="12.5703125" bestFit="1" customWidth="1"/>
    <col min="5" max="5" width="7.7109375" bestFit="1" customWidth="1"/>
    <col min="6" max="6" width="7.28515625" bestFit="1" customWidth="1"/>
    <col min="7" max="7" width="8" bestFit="1" customWidth="1"/>
    <col min="8" max="8" width="7.85546875" bestFit="1" customWidth="1"/>
    <col min="9" max="9" width="7.28515625" bestFit="1" customWidth="1"/>
    <col min="10" max="10" width="8.140625" bestFit="1" customWidth="1"/>
    <col min="11" max="13" width="9.28515625" bestFit="1" customWidth="1"/>
    <col min="14" max="14" width="10.42578125" bestFit="1" customWidth="1"/>
    <col min="15" max="15" width="9.85546875" bestFit="1" customWidth="1"/>
    <col min="16" max="16" width="11" bestFit="1" customWidth="1"/>
    <col min="17" max="17" width="8.140625" bestFit="1" customWidth="1"/>
    <col min="18" max="18" width="5" customWidth="1"/>
    <col min="19" max="19" width="7.5703125" bestFit="1" customWidth="1"/>
    <col min="20" max="20" width="7.7109375" customWidth="1"/>
    <col min="21" max="21" width="5.28515625" customWidth="1"/>
    <col min="22" max="22" width="7" bestFit="1" customWidth="1"/>
    <col min="23" max="23" width="7.5703125" bestFit="1" customWidth="1"/>
    <col min="24" max="24" width="8.28515625" bestFit="1" customWidth="1"/>
  </cols>
  <sheetData>
    <row r="1" spans="1:25" ht="13.5" customHeight="1" thickBot="1" x14ac:dyDescent="0.25">
      <c r="A1" s="558" t="s">
        <v>95</v>
      </c>
      <c r="B1" s="569"/>
      <c r="C1" s="559"/>
      <c r="D1" s="575" t="s">
        <v>96</v>
      </c>
      <c r="E1" s="558" t="s">
        <v>115</v>
      </c>
      <c r="F1" s="569"/>
      <c r="G1" s="559"/>
      <c r="H1" s="558" t="s">
        <v>116</v>
      </c>
      <c r="I1" s="569"/>
      <c r="J1" s="559"/>
      <c r="K1" s="558" t="s">
        <v>97</v>
      </c>
      <c r="L1" s="569"/>
      <c r="M1" s="559"/>
      <c r="N1" s="558" t="s">
        <v>98</v>
      </c>
      <c r="O1" s="569"/>
      <c r="P1" s="559"/>
      <c r="Q1" s="578" t="s">
        <v>17</v>
      </c>
      <c r="R1" s="579"/>
      <c r="S1" s="579"/>
      <c r="T1" s="579"/>
      <c r="U1" s="579"/>
      <c r="V1" s="579"/>
      <c r="W1" s="579"/>
      <c r="X1" s="580"/>
      <c r="Y1" s="241"/>
    </row>
    <row r="2" spans="1:25" ht="13.5" customHeight="1" thickBot="1" x14ac:dyDescent="0.25">
      <c r="A2" s="524"/>
      <c r="B2" s="573"/>
      <c r="C2" s="574"/>
      <c r="D2" s="576"/>
      <c r="E2" s="570"/>
      <c r="F2" s="571"/>
      <c r="G2" s="572"/>
      <c r="H2" s="570"/>
      <c r="I2" s="571"/>
      <c r="J2" s="572"/>
      <c r="K2" s="570"/>
      <c r="L2" s="571"/>
      <c r="M2" s="572"/>
      <c r="N2" s="570"/>
      <c r="O2" s="571"/>
      <c r="P2" s="572"/>
      <c r="Q2" s="581" t="s">
        <v>68</v>
      </c>
      <c r="R2" s="582"/>
      <c r="S2" s="582"/>
      <c r="T2" s="583"/>
      <c r="U2" s="578" t="s">
        <v>69</v>
      </c>
      <c r="V2" s="579"/>
      <c r="W2" s="579"/>
      <c r="X2" s="580"/>
      <c r="Y2" s="241"/>
    </row>
    <row r="3" spans="1:25" ht="13.5" thickBot="1" x14ac:dyDescent="0.25">
      <c r="A3" s="570"/>
      <c r="B3" s="571"/>
      <c r="C3" s="572"/>
      <c r="D3" s="577"/>
      <c r="E3" s="86" t="s">
        <v>0</v>
      </c>
      <c r="F3" s="86" t="s">
        <v>26</v>
      </c>
      <c r="G3" s="86" t="s">
        <v>1</v>
      </c>
      <c r="H3" s="86" t="s">
        <v>0</v>
      </c>
      <c r="I3" s="86" t="s">
        <v>26</v>
      </c>
      <c r="J3" s="86" t="s">
        <v>1</v>
      </c>
      <c r="K3" s="86" t="s">
        <v>0</v>
      </c>
      <c r="L3" s="86" t="s">
        <v>26</v>
      </c>
      <c r="M3" s="86" t="s">
        <v>1</v>
      </c>
      <c r="N3" s="86" t="s">
        <v>0</v>
      </c>
      <c r="O3" s="86" t="s">
        <v>26</v>
      </c>
      <c r="P3" s="86" t="s">
        <v>1</v>
      </c>
      <c r="Q3" s="86" t="s">
        <v>0</v>
      </c>
      <c r="R3" s="85" t="s">
        <v>26</v>
      </c>
      <c r="S3" s="84" t="s">
        <v>1</v>
      </c>
      <c r="T3" s="85" t="s">
        <v>18</v>
      </c>
      <c r="U3" s="58" t="s">
        <v>0</v>
      </c>
      <c r="V3" s="85" t="s">
        <v>26</v>
      </c>
      <c r="W3" s="85" t="s">
        <v>1</v>
      </c>
      <c r="X3" s="85" t="s">
        <v>18</v>
      </c>
      <c r="Y3" s="242"/>
    </row>
    <row r="4" spans="1:25" ht="13.5" customHeight="1" x14ac:dyDescent="0.2">
      <c r="A4" s="560" t="s">
        <v>2</v>
      </c>
      <c r="B4" s="563" t="s">
        <v>3</v>
      </c>
      <c r="C4" s="87" t="s">
        <v>4</v>
      </c>
      <c r="D4" s="36">
        <v>-216</v>
      </c>
      <c r="E4" s="109" t="e">
        <v>#REF!</v>
      </c>
      <c r="F4" s="93" t="e">
        <v>#REF!</v>
      </c>
      <c r="G4" s="89" t="e">
        <v>#REF!</v>
      </c>
      <c r="H4" s="109" t="e">
        <v>#REF!</v>
      </c>
      <c r="I4" s="93" t="e">
        <v>#REF!</v>
      </c>
      <c r="J4" s="89" t="e">
        <v>#REF!</v>
      </c>
      <c r="K4" s="90" t="e">
        <v>#REF!</v>
      </c>
      <c r="L4" s="91" t="e">
        <v>#REF!</v>
      </c>
      <c r="M4" s="92" t="e">
        <v>#REF!</v>
      </c>
      <c r="N4" s="90" t="e">
        <v>#REF!</v>
      </c>
      <c r="O4" s="91" t="e">
        <v>#REF!</v>
      </c>
      <c r="P4" s="91" t="e">
        <v>#REF!</v>
      </c>
      <c r="Q4" s="109" t="e">
        <v>#REF!</v>
      </c>
      <c r="R4" s="93" t="e">
        <v>#REF!</v>
      </c>
      <c r="S4" s="93" t="e">
        <v>#REF!</v>
      </c>
      <c r="T4" s="92" t="e">
        <v>#REF!</v>
      </c>
      <c r="U4" s="168" t="e">
        <v>#REF!</v>
      </c>
      <c r="V4" s="93" t="e">
        <v>#REF!</v>
      </c>
      <c r="W4" s="93" t="e">
        <v>#REF!</v>
      </c>
      <c r="X4" s="92" t="e">
        <v>#REF!</v>
      </c>
      <c r="Y4" s="241"/>
    </row>
    <row r="5" spans="1:25" ht="13.5" customHeight="1" x14ac:dyDescent="0.2">
      <c r="A5" s="561"/>
      <c r="B5" s="564"/>
      <c r="C5" s="94" t="s">
        <v>5</v>
      </c>
      <c r="D5" s="41">
        <v>-111</v>
      </c>
      <c r="E5" s="163" t="e">
        <v>#REF!</v>
      </c>
      <c r="F5" s="99" t="e">
        <v>#REF!</v>
      </c>
      <c r="G5" s="95" t="e">
        <v>#REF!</v>
      </c>
      <c r="H5" s="163" t="e">
        <v>#REF!</v>
      </c>
      <c r="I5" s="99" t="e">
        <v>#REF!</v>
      </c>
      <c r="J5" s="95" t="e">
        <v>#REF!</v>
      </c>
      <c r="K5" s="96" t="e">
        <v>#REF!</v>
      </c>
      <c r="L5" s="97" t="e">
        <v>#REF!</v>
      </c>
      <c r="M5" s="98" t="e">
        <v>#REF!</v>
      </c>
      <c r="N5" s="200" t="e">
        <v>#REF!</v>
      </c>
      <c r="O5" s="97" t="e">
        <v>#REF!</v>
      </c>
      <c r="P5" s="98" t="e">
        <v>#REF!</v>
      </c>
      <c r="Q5" s="163" t="e">
        <v>#REF!</v>
      </c>
      <c r="R5" s="99" t="e">
        <v>#REF!</v>
      </c>
      <c r="S5" s="99" t="e">
        <v>#REF!</v>
      </c>
      <c r="T5" s="98" t="e">
        <v>#REF!</v>
      </c>
      <c r="U5" s="169" t="e">
        <v>#REF!</v>
      </c>
      <c r="V5" s="99" t="e">
        <v>#REF!</v>
      </c>
      <c r="W5" s="99" t="e">
        <v>#REF!</v>
      </c>
      <c r="X5" s="98" t="e">
        <v>#REF!</v>
      </c>
      <c r="Y5" s="241"/>
    </row>
    <row r="6" spans="1:25" ht="13.5" customHeight="1" thickBot="1" x14ac:dyDescent="0.25">
      <c r="A6" s="562"/>
      <c r="B6" s="565"/>
      <c r="C6" s="100" t="s">
        <v>1</v>
      </c>
      <c r="D6" s="46">
        <v>-327</v>
      </c>
      <c r="E6" s="102" t="e">
        <v>#REF!</v>
      </c>
      <c r="F6" s="108" t="e">
        <v>#REF!</v>
      </c>
      <c r="G6" s="104" t="e">
        <v>#REF!</v>
      </c>
      <c r="H6" s="102" t="e">
        <v>#REF!</v>
      </c>
      <c r="I6" s="108" t="e">
        <v>#REF!</v>
      </c>
      <c r="J6" s="104" t="e">
        <v>#REF!</v>
      </c>
      <c r="K6" s="105" t="e">
        <v>#REF!</v>
      </c>
      <c r="L6" s="106" t="e">
        <v>#REF!</v>
      </c>
      <c r="M6" s="107" t="e">
        <v>#REF!</v>
      </c>
      <c r="N6" s="105" t="e">
        <v>#REF!</v>
      </c>
      <c r="O6" s="106" t="e">
        <v>#REF!</v>
      </c>
      <c r="P6" s="107" t="e">
        <v>#REF!</v>
      </c>
      <c r="Q6" s="102" t="e">
        <v>#REF!</v>
      </c>
      <c r="R6" s="103" t="e">
        <v>#REF!</v>
      </c>
      <c r="S6" s="103" t="e">
        <v>#REF!</v>
      </c>
      <c r="T6" s="107" t="e">
        <v>#REF!</v>
      </c>
      <c r="U6" s="108" t="e">
        <v>#REF!</v>
      </c>
      <c r="V6" s="103" t="e">
        <v>#REF!</v>
      </c>
      <c r="W6" s="103" t="e">
        <v>#REF!</v>
      </c>
      <c r="X6" s="107" t="e">
        <v>#REF!</v>
      </c>
      <c r="Y6" s="243"/>
    </row>
    <row r="7" spans="1:25" ht="13.5" customHeight="1" x14ac:dyDescent="0.2">
      <c r="A7" s="560" t="s">
        <v>6</v>
      </c>
      <c r="B7" s="563" t="s">
        <v>7</v>
      </c>
      <c r="C7" s="87" t="s">
        <v>4</v>
      </c>
      <c r="D7" s="36">
        <v>-536</v>
      </c>
      <c r="E7" s="109" t="e">
        <v>#REF!</v>
      </c>
      <c r="F7" s="93" t="e">
        <v>#REF!</v>
      </c>
      <c r="G7" s="89" t="e">
        <v>#REF!</v>
      </c>
      <c r="H7" s="109" t="e">
        <v>#REF!</v>
      </c>
      <c r="I7" s="93" t="e">
        <v>#REF!</v>
      </c>
      <c r="J7" s="89" t="e">
        <v>#REF!</v>
      </c>
      <c r="K7" s="90" t="e">
        <v>#REF!</v>
      </c>
      <c r="L7" s="91" t="e">
        <v>#REF!</v>
      </c>
      <c r="M7" s="92" t="e">
        <v>#REF!</v>
      </c>
      <c r="N7" s="90" t="e">
        <v>#REF!</v>
      </c>
      <c r="O7" s="91" t="e">
        <v>#REF!</v>
      </c>
      <c r="P7" s="92" t="e">
        <v>#REF!</v>
      </c>
      <c r="Q7" s="109" t="e">
        <v>#REF!</v>
      </c>
      <c r="R7" s="93" t="e">
        <v>#REF!</v>
      </c>
      <c r="S7" s="93" t="e">
        <v>#REF!</v>
      </c>
      <c r="T7" s="92" t="e">
        <v>#REF!</v>
      </c>
      <c r="U7" s="168" t="e">
        <v>#REF!</v>
      </c>
      <c r="V7" s="93" t="e">
        <v>#REF!</v>
      </c>
      <c r="W7" s="93" t="e">
        <v>#REF!</v>
      </c>
      <c r="X7" s="92" t="e">
        <v>#REF!</v>
      </c>
      <c r="Y7" s="241"/>
    </row>
    <row r="8" spans="1:25" ht="13.5" customHeight="1" x14ac:dyDescent="0.2">
      <c r="A8" s="561"/>
      <c r="B8" s="564"/>
      <c r="C8" s="94" t="s">
        <v>5</v>
      </c>
      <c r="D8" s="41">
        <v>51</v>
      </c>
      <c r="E8" s="163" t="e">
        <v>#REF!</v>
      </c>
      <c r="F8" s="99" t="e">
        <v>#REF!</v>
      </c>
      <c r="G8" s="95" t="e">
        <v>#REF!</v>
      </c>
      <c r="H8" s="163" t="e">
        <v>#REF!</v>
      </c>
      <c r="I8" s="99" t="e">
        <v>#REF!</v>
      </c>
      <c r="J8" s="95" t="e">
        <v>#REF!</v>
      </c>
      <c r="K8" s="96" t="e">
        <v>#REF!</v>
      </c>
      <c r="L8" s="97" t="e">
        <v>#REF!</v>
      </c>
      <c r="M8" s="98" t="e">
        <v>#REF!</v>
      </c>
      <c r="N8" s="96" t="e">
        <v>#REF!</v>
      </c>
      <c r="O8" s="97" t="e">
        <v>#REF!</v>
      </c>
      <c r="P8" s="98" t="e">
        <v>#REF!</v>
      </c>
      <c r="Q8" s="163" t="e">
        <v>#REF!</v>
      </c>
      <c r="R8" s="99" t="e">
        <v>#REF!</v>
      </c>
      <c r="S8" s="99" t="e">
        <v>#REF!</v>
      </c>
      <c r="T8" s="98" t="e">
        <v>#REF!</v>
      </c>
      <c r="U8" s="169" t="e">
        <v>#REF!</v>
      </c>
      <c r="V8" s="99" t="e">
        <v>#REF!</v>
      </c>
      <c r="W8" s="99" t="e">
        <v>#REF!</v>
      </c>
      <c r="X8" s="98" t="e">
        <v>#REF!</v>
      </c>
      <c r="Y8" s="241"/>
    </row>
    <row r="9" spans="1:25" ht="13.5" customHeight="1" thickBot="1" x14ac:dyDescent="0.25">
      <c r="A9" s="562"/>
      <c r="B9" s="565"/>
      <c r="C9" s="100" t="s">
        <v>1</v>
      </c>
      <c r="D9" s="46">
        <v>-485</v>
      </c>
      <c r="E9" s="102" t="e">
        <v>#REF!</v>
      </c>
      <c r="F9" s="108" t="e">
        <v>#REF!</v>
      </c>
      <c r="G9" s="104" t="e">
        <v>#REF!</v>
      </c>
      <c r="H9" s="102" t="e">
        <v>#REF!</v>
      </c>
      <c r="I9" s="108" t="e">
        <v>#REF!</v>
      </c>
      <c r="J9" s="104" t="e">
        <v>#REF!</v>
      </c>
      <c r="K9" s="105" t="e">
        <v>#REF!</v>
      </c>
      <c r="L9" s="106" t="e">
        <v>#REF!</v>
      </c>
      <c r="M9" s="107" t="e">
        <v>#REF!</v>
      </c>
      <c r="N9" s="105" t="e">
        <v>#REF!</v>
      </c>
      <c r="O9" s="106" t="e">
        <v>#REF!</v>
      </c>
      <c r="P9" s="107" t="e">
        <v>#REF!</v>
      </c>
      <c r="Q9" s="102" t="e">
        <v>#REF!</v>
      </c>
      <c r="R9" s="103" t="e">
        <v>#REF!</v>
      </c>
      <c r="S9" s="103" t="e">
        <v>#REF!</v>
      </c>
      <c r="T9" s="107" t="e">
        <v>#REF!</v>
      </c>
      <c r="U9" s="108" t="e">
        <v>#REF!</v>
      </c>
      <c r="V9" s="103" t="e">
        <v>#REF!</v>
      </c>
      <c r="W9" s="103" t="e">
        <v>#REF!</v>
      </c>
      <c r="X9" s="107" t="e">
        <v>#REF!</v>
      </c>
      <c r="Y9" s="243"/>
    </row>
    <row r="10" spans="1:25" ht="13.5" customHeight="1" x14ac:dyDescent="0.2">
      <c r="A10" s="560" t="s">
        <v>8</v>
      </c>
      <c r="B10" s="566" t="s">
        <v>9</v>
      </c>
      <c r="C10" s="87" t="s">
        <v>4</v>
      </c>
      <c r="D10" s="36">
        <v>-192</v>
      </c>
      <c r="E10" s="109" t="e">
        <v>#REF!</v>
      </c>
      <c r="F10" s="93" t="e">
        <v>#REF!</v>
      </c>
      <c r="G10" s="89" t="e">
        <v>#REF!</v>
      </c>
      <c r="H10" s="109" t="e">
        <v>#REF!</v>
      </c>
      <c r="I10" s="93" t="e">
        <v>#REF!</v>
      </c>
      <c r="J10" s="89" t="e">
        <v>#REF!</v>
      </c>
      <c r="K10" s="90" t="e">
        <v>#REF!</v>
      </c>
      <c r="L10" s="91" t="e">
        <v>#REF!</v>
      </c>
      <c r="M10" s="92" t="e">
        <v>#REF!</v>
      </c>
      <c r="N10" s="90" t="e">
        <v>#REF!</v>
      </c>
      <c r="O10" s="91" t="e">
        <v>#REF!</v>
      </c>
      <c r="P10" s="92" t="e">
        <v>#REF!</v>
      </c>
      <c r="Q10" s="109" t="e">
        <v>#REF!</v>
      </c>
      <c r="R10" s="93" t="e">
        <v>#REF!</v>
      </c>
      <c r="S10" s="93" t="e">
        <v>#REF!</v>
      </c>
      <c r="T10" s="92" t="e">
        <v>#REF!</v>
      </c>
      <c r="U10" s="168" t="e">
        <v>#REF!</v>
      </c>
      <c r="V10" s="93" t="e">
        <v>#REF!</v>
      </c>
      <c r="W10" s="93" t="e">
        <v>#REF!</v>
      </c>
      <c r="X10" s="92" t="e">
        <v>#REF!</v>
      </c>
      <c r="Y10" s="241"/>
    </row>
    <row r="11" spans="1:25" ht="13.5" customHeight="1" x14ac:dyDescent="0.2">
      <c r="A11" s="561"/>
      <c r="B11" s="567"/>
      <c r="C11" s="94" t="s">
        <v>5</v>
      </c>
      <c r="D11" s="41">
        <v>-32</v>
      </c>
      <c r="E11" s="163" t="e">
        <v>#REF!</v>
      </c>
      <c r="F11" s="99" t="e">
        <v>#REF!</v>
      </c>
      <c r="G11" s="95" t="e">
        <v>#REF!</v>
      </c>
      <c r="H11" s="163" t="e">
        <v>#REF!</v>
      </c>
      <c r="I11" s="99" t="e">
        <v>#REF!</v>
      </c>
      <c r="J11" s="95" t="e">
        <v>#REF!</v>
      </c>
      <c r="K11" s="96" t="e">
        <v>#REF!</v>
      </c>
      <c r="L11" s="97" t="e">
        <v>#REF!</v>
      </c>
      <c r="M11" s="98" t="e">
        <v>#REF!</v>
      </c>
      <c r="N11" s="96" t="e">
        <v>#REF!</v>
      </c>
      <c r="O11" s="97" t="e">
        <v>#REF!</v>
      </c>
      <c r="P11" s="98" t="e">
        <v>#REF!</v>
      </c>
      <c r="Q11" s="163" t="e">
        <v>#REF!</v>
      </c>
      <c r="R11" s="99" t="e">
        <v>#REF!</v>
      </c>
      <c r="S11" s="99" t="e">
        <v>#REF!</v>
      </c>
      <c r="T11" s="98" t="e">
        <v>#REF!</v>
      </c>
      <c r="U11" s="169" t="e">
        <v>#REF!</v>
      </c>
      <c r="V11" s="99" t="e">
        <v>#REF!</v>
      </c>
      <c r="W11" s="99" t="e">
        <v>#REF!</v>
      </c>
      <c r="X11" s="98" t="e">
        <v>#REF!</v>
      </c>
      <c r="Y11" s="241"/>
    </row>
    <row r="12" spans="1:25" ht="13.5" customHeight="1" thickBot="1" x14ac:dyDescent="0.25">
      <c r="A12" s="561"/>
      <c r="B12" s="568"/>
      <c r="C12" s="100" t="s">
        <v>1</v>
      </c>
      <c r="D12" s="101">
        <v>-224</v>
      </c>
      <c r="E12" s="102" t="e">
        <v>#REF!</v>
      </c>
      <c r="F12" s="108" t="e">
        <v>#REF!</v>
      </c>
      <c r="G12" s="104" t="e">
        <v>#REF!</v>
      </c>
      <c r="H12" s="102" t="e">
        <v>#REF!</v>
      </c>
      <c r="I12" s="108" t="e">
        <v>#REF!</v>
      </c>
      <c r="J12" s="104" t="e">
        <v>#REF!</v>
      </c>
      <c r="K12" s="105" t="e">
        <v>#REF!</v>
      </c>
      <c r="L12" s="106" t="e">
        <v>#REF!</v>
      </c>
      <c r="M12" s="107" t="e">
        <v>#REF!</v>
      </c>
      <c r="N12" s="105" t="e">
        <v>#REF!</v>
      </c>
      <c r="O12" s="106" t="e">
        <v>#REF!</v>
      </c>
      <c r="P12" s="107" t="e">
        <v>#REF!</v>
      </c>
      <c r="Q12" s="102" t="e">
        <v>#REF!</v>
      </c>
      <c r="R12" s="103" t="e">
        <v>#REF!</v>
      </c>
      <c r="S12" s="103" t="e">
        <v>#REF!</v>
      </c>
      <c r="T12" s="107" t="e">
        <v>#REF!</v>
      </c>
      <c r="U12" s="108" t="e">
        <v>#REF!</v>
      </c>
      <c r="V12" s="103" t="e">
        <v>#REF!</v>
      </c>
      <c r="W12" s="103" t="e">
        <v>#REF!</v>
      </c>
      <c r="X12" s="107" t="e">
        <v>#REF!</v>
      </c>
      <c r="Y12" s="243"/>
    </row>
    <row r="13" spans="1:25" ht="13.5" customHeight="1" x14ac:dyDescent="0.2">
      <c r="A13" s="561"/>
      <c r="B13" s="563" t="s">
        <v>11</v>
      </c>
      <c r="C13" s="87" t="s">
        <v>4</v>
      </c>
      <c r="D13" s="36">
        <v>-775</v>
      </c>
      <c r="E13" s="109" t="e">
        <v>#REF!</v>
      </c>
      <c r="F13" s="93" t="e">
        <v>#REF!</v>
      </c>
      <c r="G13" s="89" t="e">
        <v>#REF!</v>
      </c>
      <c r="H13" s="109" t="e">
        <v>#REF!</v>
      </c>
      <c r="I13" s="93" t="e">
        <v>#REF!</v>
      </c>
      <c r="J13" s="89" t="e">
        <v>#REF!</v>
      </c>
      <c r="K13" s="90" t="e">
        <v>#REF!</v>
      </c>
      <c r="L13" s="91" t="e">
        <v>#REF!</v>
      </c>
      <c r="M13" s="92" t="e">
        <v>#REF!</v>
      </c>
      <c r="N13" s="90" t="e">
        <v>#REF!</v>
      </c>
      <c r="O13" s="91" t="e">
        <v>#REF!</v>
      </c>
      <c r="P13" s="92" t="e">
        <v>#REF!</v>
      </c>
      <c r="Q13" s="109" t="e">
        <v>#REF!</v>
      </c>
      <c r="R13" s="93" t="e">
        <v>#REF!</v>
      </c>
      <c r="S13" s="93" t="e">
        <v>#REF!</v>
      </c>
      <c r="T13" s="92" t="e">
        <v>#REF!</v>
      </c>
      <c r="U13" s="168" t="e">
        <v>#REF!</v>
      </c>
      <c r="V13" s="93" t="e">
        <v>#REF!</v>
      </c>
      <c r="W13" s="93" t="e">
        <v>#REF!</v>
      </c>
      <c r="X13" s="92" t="e">
        <v>#REF!</v>
      </c>
      <c r="Y13" s="241"/>
    </row>
    <row r="14" spans="1:25" ht="13.5" customHeight="1" x14ac:dyDescent="0.2">
      <c r="A14" s="561"/>
      <c r="B14" s="564"/>
      <c r="C14" s="94" t="s">
        <v>5</v>
      </c>
      <c r="D14" s="41">
        <v>-131</v>
      </c>
      <c r="E14" s="163" t="e">
        <v>#REF!</v>
      </c>
      <c r="F14" s="99" t="e">
        <v>#REF!</v>
      </c>
      <c r="G14" s="95" t="e">
        <v>#REF!</v>
      </c>
      <c r="H14" s="163" t="e">
        <v>#REF!</v>
      </c>
      <c r="I14" s="99" t="e">
        <v>#REF!</v>
      </c>
      <c r="J14" s="95" t="e">
        <v>#REF!</v>
      </c>
      <c r="K14" s="96" t="e">
        <v>#REF!</v>
      </c>
      <c r="L14" s="97" t="e">
        <v>#REF!</v>
      </c>
      <c r="M14" s="98" t="e">
        <v>#REF!</v>
      </c>
      <c r="N14" s="96" t="e">
        <v>#REF!</v>
      </c>
      <c r="O14" s="97" t="e">
        <v>#REF!</v>
      </c>
      <c r="P14" s="98" t="e">
        <v>#REF!</v>
      </c>
      <c r="Q14" s="163" t="e">
        <v>#REF!</v>
      </c>
      <c r="R14" s="99" t="e">
        <v>#REF!</v>
      </c>
      <c r="S14" s="99" t="e">
        <v>#REF!</v>
      </c>
      <c r="T14" s="98" t="e">
        <v>#REF!</v>
      </c>
      <c r="U14" s="169" t="e">
        <v>#REF!</v>
      </c>
      <c r="V14" s="99" t="e">
        <v>#REF!</v>
      </c>
      <c r="W14" s="99" t="e">
        <v>#REF!</v>
      </c>
      <c r="X14" s="98" t="e">
        <v>#REF!</v>
      </c>
      <c r="Y14" s="241"/>
    </row>
    <row r="15" spans="1:25" ht="13.5" customHeight="1" thickBot="1" x14ac:dyDescent="0.25">
      <c r="A15" s="561"/>
      <c r="B15" s="565"/>
      <c r="C15" s="100" t="s">
        <v>1</v>
      </c>
      <c r="D15" s="101">
        <v>-906</v>
      </c>
      <c r="E15" s="102" t="e">
        <v>#REF!</v>
      </c>
      <c r="F15" s="108" t="e">
        <v>#REF!</v>
      </c>
      <c r="G15" s="104" t="e">
        <v>#REF!</v>
      </c>
      <c r="H15" s="102" t="e">
        <v>#REF!</v>
      </c>
      <c r="I15" s="108" t="e">
        <v>#REF!</v>
      </c>
      <c r="J15" s="104" t="e">
        <v>#REF!</v>
      </c>
      <c r="K15" s="105" t="e">
        <v>#REF!</v>
      </c>
      <c r="L15" s="106" t="e">
        <v>#REF!</v>
      </c>
      <c r="M15" s="107" t="e">
        <v>#REF!</v>
      </c>
      <c r="N15" s="105" t="e">
        <v>#REF!</v>
      </c>
      <c r="O15" s="106" t="e">
        <v>#REF!</v>
      </c>
      <c r="P15" s="107" t="e">
        <v>#REF!</v>
      </c>
      <c r="Q15" s="102" t="e">
        <v>#REF!</v>
      </c>
      <c r="R15" s="103" t="e">
        <v>#REF!</v>
      </c>
      <c r="S15" s="103" t="e">
        <v>#REF!</v>
      </c>
      <c r="T15" s="107" t="e">
        <v>#REF!</v>
      </c>
      <c r="U15" s="108" t="e">
        <v>#REF!</v>
      </c>
      <c r="V15" s="103" t="e">
        <v>#REF!</v>
      </c>
      <c r="W15" s="103" t="e">
        <v>#REF!</v>
      </c>
      <c r="X15" s="107" t="e">
        <v>#REF!</v>
      </c>
      <c r="Y15" s="243"/>
    </row>
    <row r="16" spans="1:25" ht="13.5" customHeight="1" x14ac:dyDescent="0.2">
      <c r="A16" s="561"/>
      <c r="B16" s="563" t="s">
        <v>12</v>
      </c>
      <c r="C16" s="87" t="s">
        <v>4</v>
      </c>
      <c r="D16" s="36">
        <v>-237</v>
      </c>
      <c r="E16" s="109" t="e">
        <v>#REF!</v>
      </c>
      <c r="F16" s="93" t="e">
        <v>#REF!</v>
      </c>
      <c r="G16" s="89" t="e">
        <v>#REF!</v>
      </c>
      <c r="H16" s="109" t="e">
        <v>#REF!</v>
      </c>
      <c r="I16" s="93" t="e">
        <v>#REF!</v>
      </c>
      <c r="J16" s="89" t="e">
        <v>#REF!</v>
      </c>
      <c r="K16" s="90" t="e">
        <v>#REF!</v>
      </c>
      <c r="L16" s="91" t="e">
        <v>#REF!</v>
      </c>
      <c r="M16" s="92" t="e">
        <v>#REF!</v>
      </c>
      <c r="N16" s="90" t="e">
        <v>#REF!</v>
      </c>
      <c r="O16" s="91" t="e">
        <v>#REF!</v>
      </c>
      <c r="P16" s="92" t="e">
        <v>#REF!</v>
      </c>
      <c r="Q16" s="109" t="e">
        <v>#REF!</v>
      </c>
      <c r="R16" s="93" t="e">
        <v>#REF!</v>
      </c>
      <c r="S16" s="93" t="e">
        <v>#REF!</v>
      </c>
      <c r="T16" s="92" t="e">
        <v>#REF!</v>
      </c>
      <c r="U16" s="168" t="e">
        <v>#REF!</v>
      </c>
      <c r="V16" s="93" t="e">
        <v>#REF!</v>
      </c>
      <c r="W16" s="93" t="e">
        <v>#REF!</v>
      </c>
      <c r="X16" s="92" t="e">
        <v>#REF!</v>
      </c>
      <c r="Y16" s="241"/>
    </row>
    <row r="17" spans="1:25" ht="13.5" customHeight="1" x14ac:dyDescent="0.2">
      <c r="A17" s="561"/>
      <c r="B17" s="564"/>
      <c r="C17" s="94" t="s">
        <v>5</v>
      </c>
      <c r="D17" s="41">
        <v>-44</v>
      </c>
      <c r="E17" s="163" t="e">
        <v>#REF!</v>
      </c>
      <c r="F17" s="99" t="e">
        <v>#REF!</v>
      </c>
      <c r="G17" s="95" t="e">
        <v>#REF!</v>
      </c>
      <c r="H17" s="163" t="e">
        <v>#REF!</v>
      </c>
      <c r="I17" s="99" t="e">
        <v>#REF!</v>
      </c>
      <c r="J17" s="95" t="e">
        <v>#REF!</v>
      </c>
      <c r="K17" s="96" t="e">
        <v>#REF!</v>
      </c>
      <c r="L17" s="97" t="e">
        <v>#REF!</v>
      </c>
      <c r="M17" s="98" t="e">
        <v>#REF!</v>
      </c>
      <c r="N17" s="96" t="e">
        <v>#REF!</v>
      </c>
      <c r="O17" s="97" t="e">
        <v>#REF!</v>
      </c>
      <c r="P17" s="98" t="e">
        <v>#REF!</v>
      </c>
      <c r="Q17" s="163" t="e">
        <v>#REF!</v>
      </c>
      <c r="R17" s="99" t="e">
        <v>#REF!</v>
      </c>
      <c r="S17" s="99" t="e">
        <v>#REF!</v>
      </c>
      <c r="T17" s="98" t="e">
        <v>#REF!</v>
      </c>
      <c r="U17" s="169" t="e">
        <v>#REF!</v>
      </c>
      <c r="V17" s="99" t="e">
        <v>#REF!</v>
      </c>
      <c r="W17" s="99" t="e">
        <v>#REF!</v>
      </c>
      <c r="X17" s="98" t="e">
        <v>#REF!</v>
      </c>
      <c r="Y17" s="241"/>
    </row>
    <row r="18" spans="1:25" ht="13.5" customHeight="1" thickBot="1" x14ac:dyDescent="0.25">
      <c r="A18" s="562"/>
      <c r="B18" s="565"/>
      <c r="C18" s="100" t="s">
        <v>1</v>
      </c>
      <c r="D18" s="101">
        <v>-281</v>
      </c>
      <c r="E18" s="102" t="e">
        <v>#REF!</v>
      </c>
      <c r="F18" s="108" t="e">
        <v>#REF!</v>
      </c>
      <c r="G18" s="104" t="e">
        <v>#REF!</v>
      </c>
      <c r="H18" s="102" t="e">
        <v>#REF!</v>
      </c>
      <c r="I18" s="108" t="e">
        <v>#REF!</v>
      </c>
      <c r="J18" s="104" t="e">
        <v>#REF!</v>
      </c>
      <c r="K18" s="105" t="e">
        <v>#REF!</v>
      </c>
      <c r="L18" s="106" t="e">
        <v>#REF!</v>
      </c>
      <c r="M18" s="107" t="e">
        <v>#REF!</v>
      </c>
      <c r="N18" s="105" t="e">
        <v>#REF!</v>
      </c>
      <c r="O18" s="106" t="e">
        <v>#REF!</v>
      </c>
      <c r="P18" s="107" t="e">
        <v>#REF!</v>
      </c>
      <c r="Q18" s="102" t="e">
        <v>#REF!</v>
      </c>
      <c r="R18" s="103" t="e">
        <v>#REF!</v>
      </c>
      <c r="S18" s="103" t="e">
        <v>#REF!</v>
      </c>
      <c r="T18" s="107" t="e">
        <v>#REF!</v>
      </c>
      <c r="U18" s="108" t="e">
        <v>#REF!</v>
      </c>
      <c r="V18" s="103" t="e">
        <v>#REF!</v>
      </c>
      <c r="W18" s="103" t="e">
        <v>#REF!</v>
      </c>
      <c r="X18" s="107" t="e">
        <v>#REF!</v>
      </c>
      <c r="Y18" s="243"/>
    </row>
    <row r="19" spans="1:25" ht="13.5" customHeight="1" x14ac:dyDescent="0.2">
      <c r="A19" s="558" t="s">
        <v>56</v>
      </c>
      <c r="B19" s="559"/>
      <c r="C19" s="110" t="s">
        <v>4</v>
      </c>
      <c r="D19" s="88">
        <v>-1204</v>
      </c>
      <c r="E19" s="109" t="e">
        <v>#REF!</v>
      </c>
      <c r="F19" s="168" t="e">
        <v>#REF!</v>
      </c>
      <c r="G19" s="89" t="e">
        <v>#REF!</v>
      </c>
      <c r="H19" s="109" t="e">
        <v>#REF!</v>
      </c>
      <c r="I19" s="93" t="e">
        <v>#REF!</v>
      </c>
      <c r="J19" s="89" t="e">
        <v>#REF!</v>
      </c>
      <c r="K19" s="90" t="e">
        <v>#REF!</v>
      </c>
      <c r="L19" s="91" t="e">
        <v>#REF!</v>
      </c>
      <c r="M19" s="92" t="e">
        <v>#REF!</v>
      </c>
      <c r="N19" s="90" t="e">
        <v>#REF!</v>
      </c>
      <c r="O19" s="91" t="e">
        <v>#REF!</v>
      </c>
      <c r="P19" s="92" t="e">
        <v>#REF!</v>
      </c>
      <c r="Q19" s="109" t="e">
        <v>#REF!</v>
      </c>
      <c r="R19" s="93" t="e">
        <v>#REF!</v>
      </c>
      <c r="S19" s="93" t="e">
        <v>#REF!</v>
      </c>
      <c r="T19" s="92" t="e">
        <v>#REF!</v>
      </c>
      <c r="U19" s="168" t="e">
        <v>#REF!</v>
      </c>
      <c r="V19" s="93" t="e">
        <v>#REF!</v>
      </c>
      <c r="W19" s="93" t="e">
        <v>#REF!</v>
      </c>
      <c r="X19" s="92" t="e">
        <v>#REF!</v>
      </c>
      <c r="Y19" s="243"/>
    </row>
    <row r="20" spans="1:25" ht="13.5" customHeight="1" x14ac:dyDescent="0.2">
      <c r="A20" s="499"/>
      <c r="B20" s="555"/>
      <c r="C20" s="112" t="s">
        <v>5</v>
      </c>
      <c r="D20" s="116">
        <v>-207</v>
      </c>
      <c r="E20" s="163" t="e">
        <v>#REF!</v>
      </c>
      <c r="F20" s="169" t="e">
        <v>#REF!</v>
      </c>
      <c r="G20" s="95" t="e">
        <v>#REF!</v>
      </c>
      <c r="H20" s="163" t="e">
        <v>#REF!</v>
      </c>
      <c r="I20" s="99" t="e">
        <v>#REF!</v>
      </c>
      <c r="J20" s="95" t="e">
        <v>#REF!</v>
      </c>
      <c r="K20" s="96" t="e">
        <v>#REF!</v>
      </c>
      <c r="L20" s="97" t="e">
        <v>#REF!</v>
      </c>
      <c r="M20" s="98" t="e">
        <v>#REF!</v>
      </c>
      <c r="N20" s="96" t="e">
        <v>#REF!</v>
      </c>
      <c r="O20" s="97" t="e">
        <v>#REF!</v>
      </c>
      <c r="P20" s="98" t="e">
        <v>#REF!</v>
      </c>
      <c r="Q20" s="163" t="e">
        <v>#REF!</v>
      </c>
      <c r="R20" s="99" t="e">
        <v>#REF!</v>
      </c>
      <c r="S20" s="99" t="e">
        <v>#REF!</v>
      </c>
      <c r="T20" s="98" t="e">
        <v>#REF!</v>
      </c>
      <c r="U20" s="169" t="e">
        <v>#REF!</v>
      </c>
      <c r="V20" s="99" t="e">
        <v>#REF!</v>
      </c>
      <c r="W20" s="99" t="e">
        <v>#REF!</v>
      </c>
      <c r="X20" s="98" t="e">
        <v>#REF!</v>
      </c>
      <c r="Y20" s="243"/>
    </row>
    <row r="21" spans="1:25" ht="13.5" customHeight="1" thickBot="1" x14ac:dyDescent="0.25">
      <c r="A21" s="556"/>
      <c r="B21" s="557"/>
      <c r="C21" s="100" t="s">
        <v>1</v>
      </c>
      <c r="D21" s="101">
        <v>-1411</v>
      </c>
      <c r="E21" s="102" t="e">
        <v>#REF!</v>
      </c>
      <c r="F21" s="108" t="e">
        <v>#REF!</v>
      </c>
      <c r="G21" s="104" t="e">
        <v>#REF!</v>
      </c>
      <c r="H21" s="102" t="e">
        <v>#REF!</v>
      </c>
      <c r="I21" s="103" t="e">
        <v>#REF!</v>
      </c>
      <c r="J21" s="104" t="e">
        <v>#REF!</v>
      </c>
      <c r="K21" s="105" t="e">
        <v>#REF!</v>
      </c>
      <c r="L21" s="106" t="e">
        <v>#REF!</v>
      </c>
      <c r="M21" s="107" t="e">
        <v>#REF!</v>
      </c>
      <c r="N21" s="105" t="e">
        <v>#REF!</v>
      </c>
      <c r="O21" s="106" t="e">
        <v>#REF!</v>
      </c>
      <c r="P21" s="107" t="e">
        <v>#REF!</v>
      </c>
      <c r="Q21" s="102" t="e">
        <v>#REF!</v>
      </c>
      <c r="R21" s="103" t="e">
        <v>#REF!</v>
      </c>
      <c r="S21" s="103" t="e">
        <v>#REF!</v>
      </c>
      <c r="T21" s="107" t="e">
        <v>#REF!</v>
      </c>
      <c r="U21" s="108" t="e">
        <v>#REF!</v>
      </c>
      <c r="V21" s="103" t="e">
        <v>#REF!</v>
      </c>
      <c r="W21" s="103" t="e">
        <v>#REF!</v>
      </c>
      <c r="X21" s="107" t="e">
        <v>#REF!</v>
      </c>
      <c r="Y21" s="243"/>
    </row>
    <row r="22" spans="1:25" ht="13.5" customHeight="1" x14ac:dyDescent="0.2">
      <c r="A22" s="560" t="s">
        <v>13</v>
      </c>
      <c r="B22" s="563" t="s">
        <v>19</v>
      </c>
      <c r="C22" s="87" t="s">
        <v>4</v>
      </c>
      <c r="D22" s="36">
        <v>-237</v>
      </c>
      <c r="E22" s="109" t="e">
        <v>#REF!</v>
      </c>
      <c r="F22" s="93" t="e">
        <v>#REF!</v>
      </c>
      <c r="G22" s="89" t="e">
        <v>#REF!</v>
      </c>
      <c r="H22" s="109" t="e">
        <v>#REF!</v>
      </c>
      <c r="I22" s="93" t="e">
        <v>#REF!</v>
      </c>
      <c r="J22" s="89" t="e">
        <v>#REF!</v>
      </c>
      <c r="K22" s="90" t="e">
        <v>#REF!</v>
      </c>
      <c r="L22" s="91" t="e">
        <v>#REF!</v>
      </c>
      <c r="M22" s="92" t="e">
        <v>#REF!</v>
      </c>
      <c r="N22" s="90" t="e">
        <v>#REF!</v>
      </c>
      <c r="O22" s="91" t="e">
        <v>#REF!</v>
      </c>
      <c r="P22" s="92" t="e">
        <v>#REF!</v>
      </c>
      <c r="Q22" s="109" t="e">
        <v>#REF!</v>
      </c>
      <c r="R22" s="93" t="e">
        <v>#REF!</v>
      </c>
      <c r="S22" s="93" t="e">
        <v>#REF!</v>
      </c>
      <c r="T22" s="92" t="e">
        <v>#REF!</v>
      </c>
      <c r="U22" s="168" t="e">
        <v>#REF!</v>
      </c>
      <c r="V22" s="93" t="e">
        <v>#REF!</v>
      </c>
      <c r="W22" s="93" t="e">
        <v>#REF!</v>
      </c>
      <c r="X22" s="92" t="e">
        <v>#REF!</v>
      </c>
      <c r="Y22" s="241"/>
    </row>
    <row r="23" spans="1:25" ht="13.5" customHeight="1" x14ac:dyDescent="0.2">
      <c r="A23" s="561"/>
      <c r="B23" s="564"/>
      <c r="C23" s="94" t="s">
        <v>5</v>
      </c>
      <c r="D23" s="41">
        <v>-94</v>
      </c>
      <c r="E23" s="163" t="e">
        <v>#REF!</v>
      </c>
      <c r="F23" s="99" t="e">
        <v>#REF!</v>
      </c>
      <c r="G23" s="95" t="e">
        <v>#REF!</v>
      </c>
      <c r="H23" s="163" t="e">
        <v>#REF!</v>
      </c>
      <c r="I23" s="99" t="e">
        <v>#REF!</v>
      </c>
      <c r="J23" s="95" t="e">
        <v>#REF!</v>
      </c>
      <c r="K23" s="96" t="e">
        <v>#REF!</v>
      </c>
      <c r="L23" s="97" t="e">
        <v>#REF!</v>
      </c>
      <c r="M23" s="98" t="e">
        <v>#REF!</v>
      </c>
      <c r="N23" s="96" t="e">
        <v>#REF!</v>
      </c>
      <c r="O23" s="97" t="e">
        <v>#REF!</v>
      </c>
      <c r="P23" s="98" t="e">
        <v>#REF!</v>
      </c>
      <c r="Q23" s="163" t="e">
        <v>#REF!</v>
      </c>
      <c r="R23" s="99" t="e">
        <v>#REF!</v>
      </c>
      <c r="S23" s="99" t="e">
        <v>#REF!</v>
      </c>
      <c r="T23" s="98" t="e">
        <v>#REF!</v>
      </c>
      <c r="U23" s="169" t="e">
        <v>#REF!</v>
      </c>
      <c r="V23" s="99" t="e">
        <v>#REF!</v>
      </c>
      <c r="W23" s="99" t="e">
        <v>#REF!</v>
      </c>
      <c r="X23" s="98" t="e">
        <v>#REF!</v>
      </c>
      <c r="Y23" s="241"/>
    </row>
    <row r="24" spans="1:25" ht="13.5" customHeight="1" thickBot="1" x14ac:dyDescent="0.25">
      <c r="A24" s="561"/>
      <c r="B24" s="565"/>
      <c r="C24" s="100" t="s">
        <v>1</v>
      </c>
      <c r="D24" s="101">
        <v>-331</v>
      </c>
      <c r="E24" s="102" t="e">
        <v>#REF!</v>
      </c>
      <c r="F24" s="108" t="e">
        <v>#REF!</v>
      </c>
      <c r="G24" s="104" t="e">
        <v>#REF!</v>
      </c>
      <c r="H24" s="102" t="e">
        <v>#REF!</v>
      </c>
      <c r="I24" s="103" t="e">
        <v>#REF!</v>
      </c>
      <c r="J24" s="104" t="e">
        <v>#REF!</v>
      </c>
      <c r="K24" s="105" t="e">
        <v>#REF!</v>
      </c>
      <c r="L24" s="106" t="e">
        <v>#REF!</v>
      </c>
      <c r="M24" s="107" t="e">
        <v>#REF!</v>
      </c>
      <c r="N24" s="105" t="e">
        <v>#REF!</v>
      </c>
      <c r="O24" s="106" t="e">
        <v>#REF!</v>
      </c>
      <c r="P24" s="107" t="e">
        <v>#REF!</v>
      </c>
      <c r="Q24" s="102" t="e">
        <v>#REF!</v>
      </c>
      <c r="R24" s="103" t="e">
        <v>#REF!</v>
      </c>
      <c r="S24" s="103" t="e">
        <v>#REF!</v>
      </c>
      <c r="T24" s="107" t="e">
        <v>#REF!</v>
      </c>
      <c r="U24" s="108" t="e">
        <v>#REF!</v>
      </c>
      <c r="V24" s="103" t="e">
        <v>#REF!</v>
      </c>
      <c r="W24" s="103" t="e">
        <v>#REF!</v>
      </c>
      <c r="X24" s="107" t="e">
        <v>#REF!</v>
      </c>
      <c r="Y24" s="243"/>
    </row>
    <row r="25" spans="1:25" ht="13.5" customHeight="1" x14ac:dyDescent="0.2">
      <c r="A25" s="561"/>
      <c r="B25" s="563" t="s">
        <v>14</v>
      </c>
      <c r="C25" s="87" t="s">
        <v>4</v>
      </c>
      <c r="D25" s="36">
        <v>-187</v>
      </c>
      <c r="E25" s="109" t="e">
        <v>#REF!</v>
      </c>
      <c r="F25" s="93" t="e">
        <v>#REF!</v>
      </c>
      <c r="G25" s="111" t="e">
        <v>#REF!</v>
      </c>
      <c r="H25" s="109" t="e">
        <v>#REF!</v>
      </c>
      <c r="I25" s="93" t="e">
        <v>#REF!</v>
      </c>
      <c r="J25" s="89" t="e">
        <v>#REF!</v>
      </c>
      <c r="K25" s="90" t="e">
        <v>#REF!</v>
      </c>
      <c r="L25" s="91" t="e">
        <v>#REF!</v>
      </c>
      <c r="M25" s="92" t="e">
        <v>#REF!</v>
      </c>
      <c r="N25" s="90" t="e">
        <v>#REF!</v>
      </c>
      <c r="O25" s="91" t="e">
        <v>#REF!</v>
      </c>
      <c r="P25" s="92" t="e">
        <v>#REF!</v>
      </c>
      <c r="Q25" s="109" t="e">
        <v>#REF!</v>
      </c>
      <c r="R25" s="93" t="e">
        <v>#REF!</v>
      </c>
      <c r="S25" s="93" t="e">
        <v>#REF!</v>
      </c>
      <c r="T25" s="92" t="e">
        <v>#REF!</v>
      </c>
      <c r="U25" s="168" t="e">
        <v>#REF!</v>
      </c>
      <c r="V25" s="93" t="e">
        <v>#REF!</v>
      </c>
      <c r="W25" s="93" t="e">
        <v>#REF!</v>
      </c>
      <c r="X25" s="92" t="e">
        <v>#REF!</v>
      </c>
      <c r="Y25" s="241"/>
    </row>
    <row r="26" spans="1:25" ht="13.5" customHeight="1" x14ac:dyDescent="0.2">
      <c r="A26" s="561"/>
      <c r="B26" s="564"/>
      <c r="C26" s="94" t="s">
        <v>5</v>
      </c>
      <c r="D26" s="41">
        <v>12</v>
      </c>
      <c r="E26" s="163" t="e">
        <v>#REF!</v>
      </c>
      <c r="F26" s="99" t="e">
        <v>#REF!</v>
      </c>
      <c r="G26" s="114" t="e">
        <v>#REF!</v>
      </c>
      <c r="H26" s="163" t="e">
        <v>#REF!</v>
      </c>
      <c r="I26" s="99" t="e">
        <v>#REF!</v>
      </c>
      <c r="J26" s="95" t="e">
        <v>#REF!</v>
      </c>
      <c r="K26" s="96" t="e">
        <v>#REF!</v>
      </c>
      <c r="L26" s="97" t="e">
        <v>#REF!</v>
      </c>
      <c r="M26" s="98" t="e">
        <v>#REF!</v>
      </c>
      <c r="N26" s="96" t="e">
        <v>#REF!</v>
      </c>
      <c r="O26" s="97" t="e">
        <v>#REF!</v>
      </c>
      <c r="P26" s="98" t="e">
        <v>#REF!</v>
      </c>
      <c r="Q26" s="163" t="e">
        <v>#REF!</v>
      </c>
      <c r="R26" s="99" t="e">
        <v>#REF!</v>
      </c>
      <c r="S26" s="99" t="e">
        <v>#REF!</v>
      </c>
      <c r="T26" s="98" t="e">
        <v>#REF!</v>
      </c>
      <c r="U26" s="169" t="e">
        <v>#REF!</v>
      </c>
      <c r="V26" s="99" t="e">
        <v>#REF!</v>
      </c>
      <c r="W26" s="99" t="e">
        <v>#REF!</v>
      </c>
      <c r="X26" s="98" t="e">
        <v>#REF!</v>
      </c>
      <c r="Y26" s="241"/>
    </row>
    <row r="27" spans="1:25" ht="13.5" customHeight="1" thickBot="1" x14ac:dyDescent="0.25">
      <c r="A27" s="561"/>
      <c r="B27" s="565"/>
      <c r="C27" s="100" t="s">
        <v>1</v>
      </c>
      <c r="D27" s="101">
        <v>-175</v>
      </c>
      <c r="E27" s="102" t="e">
        <v>#REF!</v>
      </c>
      <c r="F27" s="108" t="e">
        <v>#REF!</v>
      </c>
      <c r="G27" s="104" t="e">
        <v>#REF!</v>
      </c>
      <c r="H27" s="102" t="e">
        <v>#REF!</v>
      </c>
      <c r="I27" s="108" t="e">
        <v>#REF!</v>
      </c>
      <c r="J27" s="104" t="e">
        <v>#REF!</v>
      </c>
      <c r="K27" s="105" t="e">
        <v>#REF!</v>
      </c>
      <c r="L27" s="106" t="e">
        <v>#REF!</v>
      </c>
      <c r="M27" s="107" t="e">
        <v>#REF!</v>
      </c>
      <c r="N27" s="105" t="e">
        <v>#REF!</v>
      </c>
      <c r="O27" s="106" t="e">
        <v>#REF!</v>
      </c>
      <c r="P27" s="107" t="e">
        <v>#REF!</v>
      </c>
      <c r="Q27" s="102" t="e">
        <v>#REF!</v>
      </c>
      <c r="R27" s="103" t="e">
        <v>#REF!</v>
      </c>
      <c r="S27" s="103" t="e">
        <v>#REF!</v>
      </c>
      <c r="T27" s="107" t="e">
        <v>#REF!</v>
      </c>
      <c r="U27" s="108" t="e">
        <v>#REF!</v>
      </c>
      <c r="V27" s="103" t="e">
        <v>#REF!</v>
      </c>
      <c r="W27" s="103" t="e">
        <v>#REF!</v>
      </c>
      <c r="X27" s="107" t="e">
        <v>#REF!</v>
      </c>
      <c r="Y27" s="243"/>
    </row>
    <row r="28" spans="1:25" ht="13.5" customHeight="1" x14ac:dyDescent="0.2">
      <c r="A28" s="561"/>
      <c r="B28" s="563" t="s">
        <v>15</v>
      </c>
      <c r="C28" s="87" t="s">
        <v>4</v>
      </c>
      <c r="D28" s="36">
        <v>-42</v>
      </c>
      <c r="E28" s="109" t="e">
        <v>#REF!</v>
      </c>
      <c r="F28" s="93" t="e">
        <v>#REF!</v>
      </c>
      <c r="G28" s="89" t="e">
        <v>#REF!</v>
      </c>
      <c r="H28" s="109" t="e">
        <v>#REF!</v>
      </c>
      <c r="I28" s="93" t="e">
        <v>#REF!</v>
      </c>
      <c r="J28" s="89" t="e">
        <v>#REF!</v>
      </c>
      <c r="K28" s="90" t="e">
        <v>#REF!</v>
      </c>
      <c r="L28" s="91" t="e">
        <v>#REF!</v>
      </c>
      <c r="M28" s="92" t="e">
        <v>#REF!</v>
      </c>
      <c r="N28" s="90" t="e">
        <v>#REF!</v>
      </c>
      <c r="O28" s="91" t="e">
        <v>#REF!</v>
      </c>
      <c r="P28" s="92" t="e">
        <v>#REF!</v>
      </c>
      <c r="Q28" s="109" t="e">
        <v>#REF!</v>
      </c>
      <c r="R28" s="93" t="e">
        <v>#REF!</v>
      </c>
      <c r="S28" s="93" t="e">
        <v>#REF!</v>
      </c>
      <c r="T28" s="92" t="e">
        <v>#REF!</v>
      </c>
      <c r="U28" s="168" t="e">
        <v>#REF!</v>
      </c>
      <c r="V28" s="93" t="e">
        <v>#REF!</v>
      </c>
      <c r="W28" s="93" t="e">
        <v>#REF!</v>
      </c>
      <c r="X28" s="92" t="e">
        <v>#REF!</v>
      </c>
      <c r="Y28" s="241"/>
    </row>
    <row r="29" spans="1:25" ht="13.5" customHeight="1" x14ac:dyDescent="0.2">
      <c r="A29" s="561"/>
      <c r="B29" s="564"/>
      <c r="C29" s="94" t="s">
        <v>5</v>
      </c>
      <c r="D29" s="41">
        <v>-21</v>
      </c>
      <c r="E29" s="163" t="e">
        <v>#REF!</v>
      </c>
      <c r="F29" s="99" t="e">
        <v>#REF!</v>
      </c>
      <c r="G29" s="95" t="e">
        <v>#REF!</v>
      </c>
      <c r="H29" s="163" t="e">
        <v>#REF!</v>
      </c>
      <c r="I29" s="99" t="e">
        <v>#REF!</v>
      </c>
      <c r="J29" s="95" t="e">
        <v>#REF!</v>
      </c>
      <c r="K29" s="96" t="e">
        <v>#REF!</v>
      </c>
      <c r="L29" s="97" t="e">
        <v>#REF!</v>
      </c>
      <c r="M29" s="98" t="e">
        <v>#REF!</v>
      </c>
      <c r="N29" s="96" t="e">
        <v>#REF!</v>
      </c>
      <c r="O29" s="97" t="e">
        <v>#REF!</v>
      </c>
      <c r="P29" s="98" t="e">
        <v>#REF!</v>
      </c>
      <c r="Q29" s="163" t="e">
        <v>#REF!</v>
      </c>
      <c r="R29" s="99" t="e">
        <v>#REF!</v>
      </c>
      <c r="S29" s="99" t="e">
        <v>#REF!</v>
      </c>
      <c r="T29" s="98" t="e">
        <v>#REF!</v>
      </c>
      <c r="U29" s="169" t="e">
        <v>#REF!</v>
      </c>
      <c r="V29" s="99" t="e">
        <v>#REF!</v>
      </c>
      <c r="W29" s="99" t="e">
        <v>#REF!</v>
      </c>
      <c r="X29" s="98" t="e">
        <v>#REF!</v>
      </c>
      <c r="Y29" s="241"/>
    </row>
    <row r="30" spans="1:25" ht="13.5" customHeight="1" thickBot="1" x14ac:dyDescent="0.25">
      <c r="A30" s="561"/>
      <c r="B30" s="565"/>
      <c r="C30" s="100" t="s">
        <v>1</v>
      </c>
      <c r="D30" s="101">
        <v>-63</v>
      </c>
      <c r="E30" s="102" t="e">
        <v>#REF!</v>
      </c>
      <c r="F30" s="108" t="e">
        <v>#REF!</v>
      </c>
      <c r="G30" s="104" t="e">
        <v>#REF!</v>
      </c>
      <c r="H30" s="102" t="e">
        <v>#REF!</v>
      </c>
      <c r="I30" s="103" t="e">
        <v>#REF!</v>
      </c>
      <c r="J30" s="104" t="e">
        <v>#REF!</v>
      </c>
      <c r="K30" s="105" t="e">
        <v>#REF!</v>
      </c>
      <c r="L30" s="106" t="e">
        <v>#REF!</v>
      </c>
      <c r="M30" s="107" t="e">
        <v>#REF!</v>
      </c>
      <c r="N30" s="105" t="e">
        <v>#REF!</v>
      </c>
      <c r="O30" s="106" t="e">
        <v>#REF!</v>
      </c>
      <c r="P30" s="107" t="e">
        <v>#REF!</v>
      </c>
      <c r="Q30" s="102" t="e">
        <v>#REF!</v>
      </c>
      <c r="R30" s="103" t="e">
        <v>#REF!</v>
      </c>
      <c r="S30" s="103" t="e">
        <v>#REF!</v>
      </c>
      <c r="T30" s="107" t="e">
        <v>#REF!</v>
      </c>
      <c r="U30" s="108" t="e">
        <v>#REF!</v>
      </c>
      <c r="V30" s="103" t="e">
        <v>#REF!</v>
      </c>
      <c r="W30" s="103" t="e">
        <v>#REF!</v>
      </c>
      <c r="X30" s="107" t="e">
        <v>#REF!</v>
      </c>
      <c r="Y30" s="243"/>
    </row>
    <row r="31" spans="1:25" ht="13.5" customHeight="1" x14ac:dyDescent="0.2">
      <c r="A31" s="561"/>
      <c r="B31" s="563" t="s">
        <v>16</v>
      </c>
      <c r="C31" s="87" t="s">
        <v>4</v>
      </c>
      <c r="D31" s="36">
        <v>-90</v>
      </c>
      <c r="E31" s="109" t="e">
        <v>#REF!</v>
      </c>
      <c r="F31" s="93" t="e">
        <v>#REF!</v>
      </c>
      <c r="G31" s="89" t="e">
        <v>#REF!</v>
      </c>
      <c r="H31" s="109" t="e">
        <v>#REF!</v>
      </c>
      <c r="I31" s="93" t="e">
        <v>#REF!</v>
      </c>
      <c r="J31" s="89" t="e">
        <v>#REF!</v>
      </c>
      <c r="K31" s="90" t="e">
        <v>#REF!</v>
      </c>
      <c r="L31" s="91" t="e">
        <v>#REF!</v>
      </c>
      <c r="M31" s="92" t="e">
        <v>#REF!</v>
      </c>
      <c r="N31" s="90" t="e">
        <v>#REF!</v>
      </c>
      <c r="O31" s="91" t="e">
        <v>#REF!</v>
      </c>
      <c r="P31" s="92" t="e">
        <v>#REF!</v>
      </c>
      <c r="Q31" s="109" t="e">
        <v>#REF!</v>
      </c>
      <c r="R31" s="93" t="e">
        <v>#REF!</v>
      </c>
      <c r="S31" s="93" t="e">
        <v>#REF!</v>
      </c>
      <c r="T31" s="92" t="e">
        <v>#REF!</v>
      </c>
      <c r="U31" s="168" t="e">
        <v>#REF!</v>
      </c>
      <c r="V31" s="93" t="e">
        <v>#REF!</v>
      </c>
      <c r="W31" s="93" t="e">
        <v>#REF!</v>
      </c>
      <c r="X31" s="92" t="e">
        <v>#REF!</v>
      </c>
      <c r="Y31" s="241"/>
    </row>
    <row r="32" spans="1:25" ht="13.5" customHeight="1" x14ac:dyDescent="0.2">
      <c r="A32" s="561"/>
      <c r="B32" s="564"/>
      <c r="C32" s="94" t="s">
        <v>5</v>
      </c>
      <c r="D32" s="41">
        <v>9</v>
      </c>
      <c r="E32" s="163" t="e">
        <v>#REF!</v>
      </c>
      <c r="F32" s="99" t="e">
        <v>#REF!</v>
      </c>
      <c r="G32" s="95" t="e">
        <v>#REF!</v>
      </c>
      <c r="H32" s="163" t="e">
        <v>#REF!</v>
      </c>
      <c r="I32" s="99" t="e">
        <v>#REF!</v>
      </c>
      <c r="J32" s="95" t="e">
        <v>#REF!</v>
      </c>
      <c r="K32" s="96" t="e">
        <v>#REF!</v>
      </c>
      <c r="L32" s="97" t="e">
        <v>#REF!</v>
      </c>
      <c r="M32" s="98" t="e">
        <v>#REF!</v>
      </c>
      <c r="N32" s="96" t="e">
        <v>#REF!</v>
      </c>
      <c r="O32" s="97" t="e">
        <v>#REF!</v>
      </c>
      <c r="P32" s="98" t="e">
        <v>#REF!</v>
      </c>
      <c r="Q32" s="163" t="e">
        <v>#REF!</v>
      </c>
      <c r="R32" s="99" t="e">
        <v>#REF!</v>
      </c>
      <c r="S32" s="99" t="e">
        <v>#REF!</v>
      </c>
      <c r="T32" s="98" t="e">
        <v>#REF!</v>
      </c>
      <c r="U32" s="169" t="e">
        <v>#REF!</v>
      </c>
      <c r="V32" s="99" t="e">
        <v>#REF!</v>
      </c>
      <c r="W32" s="99" t="e">
        <v>#REF!</v>
      </c>
      <c r="X32" s="98" t="e">
        <v>#REF!</v>
      </c>
      <c r="Y32" s="241"/>
    </row>
    <row r="33" spans="1:25" ht="13.5" customHeight="1" thickBot="1" x14ac:dyDescent="0.25">
      <c r="A33" s="562"/>
      <c r="B33" s="565"/>
      <c r="C33" s="100" t="s">
        <v>1</v>
      </c>
      <c r="D33" s="101">
        <v>-81</v>
      </c>
      <c r="E33" s="102" t="e">
        <v>#REF!</v>
      </c>
      <c r="F33" s="108" t="e">
        <v>#REF!</v>
      </c>
      <c r="G33" s="104" t="e">
        <v>#REF!</v>
      </c>
      <c r="H33" s="102" t="e">
        <v>#REF!</v>
      </c>
      <c r="I33" s="103" t="e">
        <v>#REF!</v>
      </c>
      <c r="J33" s="104" t="e">
        <v>#REF!</v>
      </c>
      <c r="K33" s="105" t="e">
        <v>#REF!</v>
      </c>
      <c r="L33" s="106" t="e">
        <v>#REF!</v>
      </c>
      <c r="M33" s="107" t="e">
        <v>#REF!</v>
      </c>
      <c r="N33" s="105" t="e">
        <v>#REF!</v>
      </c>
      <c r="O33" s="106" t="e">
        <v>#REF!</v>
      </c>
      <c r="P33" s="107" t="e">
        <v>#REF!</v>
      </c>
      <c r="Q33" s="102" t="e">
        <v>#REF!</v>
      </c>
      <c r="R33" s="103" t="e">
        <v>#REF!</v>
      </c>
      <c r="S33" s="113" t="e">
        <v>#REF!</v>
      </c>
      <c r="T33" s="115" t="e">
        <v>#REF!</v>
      </c>
      <c r="U33" s="108" t="e">
        <v>#REF!</v>
      </c>
      <c r="V33" s="103" t="e">
        <v>#REF!</v>
      </c>
      <c r="W33" s="103" t="e">
        <v>#REF!</v>
      </c>
      <c r="X33" s="170" t="e">
        <v>#REF!</v>
      </c>
      <c r="Y33" s="243"/>
    </row>
    <row r="34" spans="1:25" ht="13.5" customHeight="1" x14ac:dyDescent="0.2">
      <c r="A34" s="558" t="s">
        <v>57</v>
      </c>
      <c r="B34" s="559"/>
      <c r="C34" s="110" t="s">
        <v>4</v>
      </c>
      <c r="D34" s="88">
        <v>-556</v>
      </c>
      <c r="E34" s="109" t="e">
        <v>#REF!</v>
      </c>
      <c r="F34" s="168" t="e">
        <v>#REF!</v>
      </c>
      <c r="G34" s="89" t="e">
        <v>#REF!</v>
      </c>
      <c r="H34" s="109" t="e">
        <v>#REF!</v>
      </c>
      <c r="I34" s="93" t="e">
        <v>#REF!</v>
      </c>
      <c r="J34" s="89" t="e">
        <v>#REF!</v>
      </c>
      <c r="K34" s="90" t="e">
        <v>#REF!</v>
      </c>
      <c r="L34" s="91" t="e">
        <v>#REF!</v>
      </c>
      <c r="M34" s="92" t="e">
        <v>#REF!</v>
      </c>
      <c r="N34" s="90" t="e">
        <v>#REF!</v>
      </c>
      <c r="O34" s="91" t="e">
        <v>#REF!</v>
      </c>
      <c r="P34" s="92" t="e">
        <v>#REF!</v>
      </c>
      <c r="Q34" s="109" t="e">
        <v>#REF!</v>
      </c>
      <c r="R34" s="93" t="e">
        <v>#REF!</v>
      </c>
      <c r="S34" s="93" t="e">
        <v>#REF!</v>
      </c>
      <c r="T34" s="92" t="e">
        <v>#REF!</v>
      </c>
      <c r="U34" s="168" t="e">
        <v>#REF!</v>
      </c>
      <c r="V34" s="93" t="e">
        <v>#REF!</v>
      </c>
      <c r="W34" s="93" t="e">
        <v>#REF!</v>
      </c>
      <c r="X34" s="92" t="e">
        <v>#REF!</v>
      </c>
      <c r="Y34" s="243"/>
    </row>
    <row r="35" spans="1:25" ht="13.5" customHeight="1" x14ac:dyDescent="0.2">
      <c r="A35" s="499"/>
      <c r="B35" s="555"/>
      <c r="C35" s="112" t="s">
        <v>5</v>
      </c>
      <c r="D35" s="116">
        <v>-94</v>
      </c>
      <c r="E35" s="163" t="e">
        <v>#REF!</v>
      </c>
      <c r="F35" s="169" t="e">
        <v>#REF!</v>
      </c>
      <c r="G35" s="95" t="e">
        <v>#REF!</v>
      </c>
      <c r="H35" s="163" t="e">
        <v>#REF!</v>
      </c>
      <c r="I35" s="99" t="e">
        <v>#REF!</v>
      </c>
      <c r="J35" s="95" t="e">
        <v>#REF!</v>
      </c>
      <c r="K35" s="96" t="e">
        <v>#REF!</v>
      </c>
      <c r="L35" s="97" t="e">
        <v>#REF!</v>
      </c>
      <c r="M35" s="98" t="e">
        <v>#REF!</v>
      </c>
      <c r="N35" s="96" t="e">
        <v>#REF!</v>
      </c>
      <c r="O35" s="97" t="e">
        <v>#REF!</v>
      </c>
      <c r="P35" s="98" t="e">
        <v>#REF!</v>
      </c>
      <c r="Q35" s="163" t="e">
        <v>#REF!</v>
      </c>
      <c r="R35" s="99" t="e">
        <v>#REF!</v>
      </c>
      <c r="S35" s="99" t="e">
        <v>#REF!</v>
      </c>
      <c r="T35" s="98" t="e">
        <v>#REF!</v>
      </c>
      <c r="U35" s="169" t="e">
        <v>#REF!</v>
      </c>
      <c r="V35" s="99" t="e">
        <v>#REF!</v>
      </c>
      <c r="W35" s="99" t="e">
        <v>#REF!</v>
      </c>
      <c r="X35" s="98" t="e">
        <v>#REF!</v>
      </c>
      <c r="Y35" s="243"/>
    </row>
    <row r="36" spans="1:25" ht="13.5" customHeight="1" thickBot="1" x14ac:dyDescent="0.25">
      <c r="A36" s="556"/>
      <c r="B36" s="557"/>
      <c r="C36" s="100" t="s">
        <v>1</v>
      </c>
      <c r="D36" s="101">
        <v>-650</v>
      </c>
      <c r="E36" s="102" t="e">
        <v>#REF!</v>
      </c>
      <c r="F36" s="108" t="e">
        <v>#REF!</v>
      </c>
      <c r="G36" s="104" t="e">
        <v>#REF!</v>
      </c>
      <c r="H36" s="102" t="e">
        <v>#REF!</v>
      </c>
      <c r="I36" s="103" t="e">
        <v>#REF!</v>
      </c>
      <c r="J36" s="104" t="e">
        <v>#REF!</v>
      </c>
      <c r="K36" s="105" t="e">
        <v>#REF!</v>
      </c>
      <c r="L36" s="106" t="e">
        <v>#REF!</v>
      </c>
      <c r="M36" s="107" t="e">
        <v>#REF!</v>
      </c>
      <c r="N36" s="105" t="e">
        <v>#REF!</v>
      </c>
      <c r="O36" s="106" t="e">
        <v>#REF!</v>
      </c>
      <c r="P36" s="107" t="e">
        <v>#REF!</v>
      </c>
      <c r="Q36" s="102" t="e">
        <v>#REF!</v>
      </c>
      <c r="R36" s="103" t="e">
        <v>#REF!</v>
      </c>
      <c r="S36" s="113" t="e">
        <v>#REF!</v>
      </c>
      <c r="T36" s="115" t="e">
        <v>#REF!</v>
      </c>
      <c r="U36" s="108" t="e">
        <v>#REF!</v>
      </c>
      <c r="V36" s="103" t="e">
        <v>#REF!</v>
      </c>
      <c r="W36" s="103" t="e">
        <v>#REF!</v>
      </c>
      <c r="X36" s="107" t="e">
        <v>#REF!</v>
      </c>
      <c r="Y36" s="243"/>
    </row>
    <row r="37" spans="1:25" ht="13.5" customHeight="1" x14ac:dyDescent="0.2">
      <c r="A37" s="553" t="s">
        <v>99</v>
      </c>
      <c r="B37" s="554"/>
      <c r="C37" s="117" t="s">
        <v>59</v>
      </c>
      <c r="D37" s="118">
        <v>-2512</v>
      </c>
      <c r="E37" s="119" t="e">
        <v>#REF!</v>
      </c>
      <c r="F37" s="121" t="e">
        <v>#REF!</v>
      </c>
      <c r="G37" s="164" t="e">
        <v>#REF!</v>
      </c>
      <c r="H37" s="119" t="e">
        <v>#REF!</v>
      </c>
      <c r="I37" s="120" t="e">
        <v>#REF!</v>
      </c>
      <c r="J37" s="120" t="e">
        <v>#REF!</v>
      </c>
      <c r="K37" s="171" t="e">
        <v>#REF!</v>
      </c>
      <c r="L37" s="174" t="e">
        <v>#REF!</v>
      </c>
      <c r="M37" s="175" t="e">
        <v>#REF!</v>
      </c>
      <c r="N37" s="171" t="e">
        <v>#REF!</v>
      </c>
      <c r="O37" s="174" t="e">
        <v>#REF!</v>
      </c>
      <c r="P37" s="175" t="e">
        <v>#REF!</v>
      </c>
      <c r="Q37" s="119" t="e">
        <v>#REF!</v>
      </c>
      <c r="R37" s="120" t="e">
        <v>#REF!</v>
      </c>
      <c r="S37" s="180" t="e">
        <v>#REF!</v>
      </c>
      <c r="T37" s="175" t="e">
        <v>#REF!</v>
      </c>
      <c r="U37" s="121" t="e">
        <v>#REF!</v>
      </c>
      <c r="V37" s="120" t="e">
        <v>#REF!</v>
      </c>
      <c r="W37" s="180" t="e">
        <v>#REF!</v>
      </c>
      <c r="X37" s="175" t="e">
        <v>#REF!</v>
      </c>
      <c r="Y37" s="243"/>
    </row>
    <row r="38" spans="1:25" ht="13.5" customHeight="1" x14ac:dyDescent="0.2">
      <c r="A38" s="499"/>
      <c r="B38" s="555"/>
      <c r="C38" s="122" t="s">
        <v>60</v>
      </c>
      <c r="D38" s="123">
        <v>-361</v>
      </c>
      <c r="E38" s="124" t="e">
        <v>#REF!</v>
      </c>
      <c r="F38" s="126" t="e">
        <v>#REF!</v>
      </c>
      <c r="G38" s="165" t="e">
        <v>#REF!</v>
      </c>
      <c r="H38" s="124" t="e">
        <v>#REF!</v>
      </c>
      <c r="I38" s="125" t="e">
        <v>#REF!</v>
      </c>
      <c r="J38" s="125" t="e">
        <v>#REF!</v>
      </c>
      <c r="K38" s="172" t="e">
        <v>#REF!</v>
      </c>
      <c r="L38" s="176" t="e">
        <v>#REF!</v>
      </c>
      <c r="M38" s="177" t="e">
        <v>#REF!</v>
      </c>
      <c r="N38" s="172" t="e">
        <v>#REF!</v>
      </c>
      <c r="O38" s="176" t="e">
        <v>#REF!</v>
      </c>
      <c r="P38" s="177" t="e">
        <v>#REF!</v>
      </c>
      <c r="Q38" s="124" t="e">
        <v>#REF!</v>
      </c>
      <c r="R38" s="125" t="e">
        <v>#REF!</v>
      </c>
      <c r="S38" s="181" t="e">
        <v>#REF!</v>
      </c>
      <c r="T38" s="177" t="e">
        <v>#REF!</v>
      </c>
      <c r="U38" s="126" t="e">
        <v>#REF!</v>
      </c>
      <c r="V38" s="125" t="e">
        <v>#REF!</v>
      </c>
      <c r="W38" s="181" t="e">
        <v>#REF!</v>
      </c>
      <c r="X38" s="177" t="e">
        <v>#REF!</v>
      </c>
      <c r="Y38" s="243"/>
    </row>
    <row r="39" spans="1:25" ht="13.5" customHeight="1" thickBot="1" x14ac:dyDescent="0.25">
      <c r="A39" s="556"/>
      <c r="B39" s="557"/>
      <c r="C39" s="127" t="s">
        <v>20</v>
      </c>
      <c r="D39" s="128">
        <v>-2873</v>
      </c>
      <c r="E39" s="129" t="e">
        <v>#REF!</v>
      </c>
      <c r="F39" s="131" t="e">
        <v>#REF!</v>
      </c>
      <c r="G39" s="166" t="e">
        <v>#REF!</v>
      </c>
      <c r="H39" s="129" t="e">
        <v>#REF!</v>
      </c>
      <c r="I39" s="130" t="e">
        <v>#REF!</v>
      </c>
      <c r="J39" s="130" t="e">
        <v>#REF!</v>
      </c>
      <c r="K39" s="173" t="e">
        <v>#REF!</v>
      </c>
      <c r="L39" s="178" t="e">
        <v>#REF!</v>
      </c>
      <c r="M39" s="179" t="e">
        <v>#REF!</v>
      </c>
      <c r="N39" s="173" t="e">
        <v>#REF!</v>
      </c>
      <c r="O39" s="178" t="e">
        <v>#REF!</v>
      </c>
      <c r="P39" s="179" t="e">
        <v>#REF!</v>
      </c>
      <c r="Q39" s="129" t="e">
        <v>#REF!</v>
      </c>
      <c r="R39" s="130" t="e">
        <v>#REF!</v>
      </c>
      <c r="S39" s="182" t="e">
        <v>#REF!</v>
      </c>
      <c r="T39" s="179" t="e">
        <v>#REF!</v>
      </c>
      <c r="U39" s="129" t="e">
        <v>#REF!</v>
      </c>
      <c r="V39" s="130" t="e">
        <v>#REF!</v>
      </c>
      <c r="W39" s="182" t="e">
        <v>#REF!</v>
      </c>
      <c r="X39" s="179" t="e">
        <v>#REF!</v>
      </c>
      <c r="Y39" s="243"/>
    </row>
    <row r="40" spans="1:25" s="2" customFormat="1" ht="13.5" customHeight="1" x14ac:dyDescent="0.2">
      <c r="A40" s="134"/>
      <c r="B40" s="134"/>
      <c r="C40" s="161"/>
      <c r="D40" s="162"/>
      <c r="E40" s="162"/>
      <c r="F40" s="162"/>
      <c r="G40" s="162"/>
      <c r="H40" s="162"/>
      <c r="I40" s="162"/>
      <c r="J40" s="136"/>
      <c r="K40" s="137"/>
      <c r="L40" s="137"/>
      <c r="M40" s="137"/>
      <c r="N40" s="137"/>
      <c r="O40" s="137"/>
      <c r="P40" s="137"/>
      <c r="Q40" s="162"/>
      <c r="R40" s="162"/>
      <c r="S40" s="162"/>
      <c r="T40" s="167"/>
      <c r="U40" s="162"/>
      <c r="V40" s="162"/>
      <c r="W40" s="136"/>
      <c r="X40" s="137"/>
      <c r="Y40" s="32"/>
    </row>
    <row r="41" spans="1: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135"/>
      <c r="T41" s="2"/>
      <c r="U41" s="2"/>
      <c r="V41" s="2"/>
      <c r="W41" s="2"/>
      <c r="X41" s="2"/>
      <c r="Y41" s="2"/>
    </row>
  </sheetData>
  <mergeCells count="25">
    <mergeCell ref="A1:C3"/>
    <mergeCell ref="D1:D3"/>
    <mergeCell ref="E1:G2"/>
    <mergeCell ref="Q1:X1"/>
    <mergeCell ref="Q2:T2"/>
    <mergeCell ref="U2:X2"/>
    <mergeCell ref="N1:P2"/>
    <mergeCell ref="H1:J2"/>
    <mergeCell ref="K1:M2"/>
    <mergeCell ref="A4:A6"/>
    <mergeCell ref="B4:B6"/>
    <mergeCell ref="A7:A9"/>
    <mergeCell ref="B7:B9"/>
    <mergeCell ref="A34:B36"/>
    <mergeCell ref="A19:B21"/>
    <mergeCell ref="A10:A18"/>
    <mergeCell ref="B10:B12"/>
    <mergeCell ref="B13:B15"/>
    <mergeCell ref="B16:B18"/>
    <mergeCell ref="A37:B39"/>
    <mergeCell ref="A22:A33"/>
    <mergeCell ref="B22:B24"/>
    <mergeCell ref="B25:B27"/>
    <mergeCell ref="B28:B30"/>
    <mergeCell ref="B31:B33"/>
  </mergeCells>
  <phoneticPr fontId="2" type="noConversion"/>
  <printOptions horizontalCentered="1"/>
  <pageMargins left="0" right="0" top="0.98425196850393704" bottom="0.98425196850393704" header="0" footer="0"/>
  <pageSetup paperSize="9" scale="84" orientation="landscape" r:id="rId1"/>
  <headerFooter alignWithMargins="0">
    <oddHeader>&amp;C&amp;"Arial,Negrita"&amp;12TABLA 5
PAU JUNIO Y SEPTIEMBRE. AVANCE DE RESULTADOS.
Universidades y Provincias de Castilla y León.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Q12"/>
  <sheetViews>
    <sheetView view="pageLayout" zoomScaleNormal="100" workbookViewId="0">
      <selection activeCell="M8" sqref="M8"/>
    </sheetView>
  </sheetViews>
  <sheetFormatPr baseColWidth="10" defaultRowHeight="12.75" x14ac:dyDescent="0.2"/>
  <cols>
    <col min="1" max="1" width="51.28515625" customWidth="1"/>
    <col min="2" max="2" width="7.42578125" customWidth="1"/>
    <col min="3" max="3" width="8.42578125" customWidth="1"/>
    <col min="4" max="4" width="6.5703125" bestFit="1" customWidth="1"/>
    <col min="5" max="5" width="6.140625" bestFit="1" customWidth="1"/>
    <col min="6" max="6" width="6.5703125" bestFit="1" customWidth="1"/>
    <col min="7" max="7" width="6.28515625" customWidth="1"/>
    <col min="8" max="8" width="6.42578125" customWidth="1"/>
    <col min="9" max="9" width="5.85546875" customWidth="1"/>
    <col min="10" max="10" width="6" customWidth="1"/>
    <col min="11" max="11" width="5.42578125" customWidth="1"/>
    <col min="12" max="12" width="6.140625" customWidth="1"/>
    <col min="13" max="13" width="5.28515625" customWidth="1"/>
    <col min="14" max="14" width="6.28515625" customWidth="1"/>
    <col min="15" max="15" width="5.85546875" customWidth="1"/>
  </cols>
  <sheetData>
    <row r="1" spans="1:17" ht="119.25" customHeight="1" x14ac:dyDescent="0.2">
      <c r="A1" s="320" t="s">
        <v>211</v>
      </c>
      <c r="B1" s="15" t="s">
        <v>32</v>
      </c>
      <c r="C1" s="16" t="s">
        <v>196</v>
      </c>
      <c r="D1" s="313" t="s">
        <v>34</v>
      </c>
      <c r="E1" s="17" t="s">
        <v>35</v>
      </c>
      <c r="F1" s="313" t="s">
        <v>23</v>
      </c>
      <c r="G1" s="313" t="s">
        <v>36</v>
      </c>
      <c r="H1" s="17" t="s">
        <v>37</v>
      </c>
      <c r="I1" s="17" t="s">
        <v>38</v>
      </c>
      <c r="J1" s="17" t="s">
        <v>39</v>
      </c>
      <c r="K1" s="312" t="s">
        <v>40</v>
      </c>
      <c r="L1" s="17" t="s">
        <v>41</v>
      </c>
      <c r="M1" s="312" t="s">
        <v>42</v>
      </c>
      <c r="N1" s="17" t="s">
        <v>43</v>
      </c>
      <c r="O1" s="17" t="s">
        <v>44</v>
      </c>
      <c r="P1" s="4"/>
      <c r="Q1" s="4"/>
    </row>
    <row r="2" spans="1:17" ht="17.25" customHeight="1" x14ac:dyDescent="0.2">
      <c r="A2" s="321"/>
      <c r="B2" s="19"/>
      <c r="C2" s="20"/>
      <c r="D2" s="21" t="s">
        <v>130</v>
      </c>
      <c r="E2" s="21" t="s">
        <v>130</v>
      </c>
      <c r="F2" s="21" t="s">
        <v>130</v>
      </c>
      <c r="G2" s="21" t="s">
        <v>130</v>
      </c>
      <c r="H2" s="21" t="s">
        <v>130</v>
      </c>
      <c r="I2" s="21" t="s">
        <v>130</v>
      </c>
      <c r="J2" s="21" t="s">
        <v>130</v>
      </c>
      <c r="K2" s="21" t="s">
        <v>130</v>
      </c>
      <c r="L2" s="21" t="s">
        <v>130</v>
      </c>
      <c r="M2" s="21" t="s">
        <v>130</v>
      </c>
      <c r="N2" s="21" t="s">
        <v>130</v>
      </c>
      <c r="O2" s="21" t="s">
        <v>130</v>
      </c>
    </row>
    <row r="3" spans="1:17" s="59" customFormat="1" ht="48" customHeight="1" x14ac:dyDescent="0.2">
      <c r="A3" s="322" t="s">
        <v>199</v>
      </c>
      <c r="B3" s="324">
        <v>15243</v>
      </c>
      <c r="C3" s="324">
        <v>11619</v>
      </c>
      <c r="D3" s="324">
        <v>11559</v>
      </c>
      <c r="E3" s="325">
        <v>76.225152529029714</v>
      </c>
      <c r="F3" s="324">
        <v>10994</v>
      </c>
      <c r="G3" s="325">
        <v>95.112033912968258</v>
      </c>
      <c r="H3" s="325">
        <v>72.124909794659843</v>
      </c>
      <c r="I3" s="324">
        <v>565</v>
      </c>
      <c r="J3" s="325">
        <v>4.8879660870317503</v>
      </c>
      <c r="K3" s="326">
        <v>6.9830076540613062</v>
      </c>
      <c r="L3" s="326">
        <v>7.6055412202575763</v>
      </c>
      <c r="M3" s="326">
        <v>7.3565277937790681</v>
      </c>
      <c r="N3" s="326">
        <v>0.62253356619627009</v>
      </c>
      <c r="O3" s="326">
        <v>0.24901342647850822</v>
      </c>
    </row>
    <row r="4" spans="1:17" s="59" customFormat="1" ht="48" customHeight="1" x14ac:dyDescent="0.2">
      <c r="A4" s="322" t="s">
        <v>212</v>
      </c>
      <c r="B4" s="193">
        <f>'TABLA 1-21'!D39</f>
        <v>15862</v>
      </c>
      <c r="C4" s="193">
        <f>'TABLA 1-21'!E39</f>
        <v>10290</v>
      </c>
      <c r="D4" s="193">
        <f>'TABLA 1-21'!F39</f>
        <v>10263</v>
      </c>
      <c r="E4" s="427">
        <f>C4/B4*100</f>
        <v>64.872021182700792</v>
      </c>
      <c r="F4" s="193">
        <f>'TABLA 1-21'!H39</f>
        <v>10134</v>
      </c>
      <c r="G4" s="351">
        <f>F4/D4*100</f>
        <v>98.743057585501319</v>
      </c>
      <c r="H4" s="351">
        <f>F4/B4*100</f>
        <v>63.888538645820205</v>
      </c>
      <c r="I4" s="193">
        <f>D4-F4</f>
        <v>129</v>
      </c>
      <c r="J4" s="351">
        <f>I4/D4*100</f>
        <v>1.2569424144986847</v>
      </c>
      <c r="K4" s="192">
        <f>'TABLA 7-21'!K14</f>
        <v>7.3585867475823958</v>
      </c>
      <c r="L4" s="192">
        <f>'TABLA 7-21'!L14</f>
        <v>7.9623832206238667</v>
      </c>
      <c r="M4" s="192">
        <f>'TABLA 7-21'!M14</f>
        <v>7.7208646314072782</v>
      </c>
      <c r="N4" s="192">
        <f>'TABLA 7-21'!N14</f>
        <v>0.60379647304147088</v>
      </c>
      <c r="O4" s="192">
        <f>'TABLA 7-21'!O14</f>
        <v>0.24151858921658853</v>
      </c>
    </row>
    <row r="5" spans="1:17" ht="25.5" customHeight="1" x14ac:dyDescent="0.2">
      <c r="A5" s="323" t="s">
        <v>238</v>
      </c>
      <c r="B5" s="289">
        <f t="shared" ref="B5:O5" si="0">B4-B3</f>
        <v>619</v>
      </c>
      <c r="C5" s="289">
        <f t="shared" si="0"/>
        <v>-1329</v>
      </c>
      <c r="D5" s="289">
        <f t="shared" si="0"/>
        <v>-1296</v>
      </c>
      <c r="E5" s="290">
        <f t="shared" si="0"/>
        <v>-11.353131346328922</v>
      </c>
      <c r="F5" s="289">
        <f t="shared" si="0"/>
        <v>-860</v>
      </c>
      <c r="G5" s="290">
        <f t="shared" si="0"/>
        <v>3.6310236725330611</v>
      </c>
      <c r="H5" s="290">
        <f t="shared" si="0"/>
        <v>-8.2363711488396376</v>
      </c>
      <c r="I5" s="289">
        <f t="shared" si="0"/>
        <v>-436</v>
      </c>
      <c r="J5" s="290">
        <f t="shared" si="0"/>
        <v>-3.6310236725330656</v>
      </c>
      <c r="K5" s="290">
        <f t="shared" si="0"/>
        <v>0.37557909352108965</v>
      </c>
      <c r="L5" s="290">
        <f t="shared" si="0"/>
        <v>0.35684200036629043</v>
      </c>
      <c r="M5" s="290">
        <f t="shared" si="0"/>
        <v>0.36433683762821012</v>
      </c>
      <c r="N5" s="290">
        <f t="shared" si="0"/>
        <v>-1.8737093154799211E-2</v>
      </c>
      <c r="O5" s="290">
        <f t="shared" si="0"/>
        <v>-7.4948372619196846E-3</v>
      </c>
    </row>
    <row r="12" spans="1:17" x14ac:dyDescent="0.2">
      <c r="D12" s="428"/>
    </row>
  </sheetData>
  <phoneticPr fontId="2" type="noConversion"/>
  <printOptions horizontalCentered="1"/>
  <pageMargins left="0" right="0" top="0.98425196850393704" bottom="0.98425196850393704" header="0" footer="0"/>
  <pageSetup paperSize="9" scale="80" orientation="landscape" r:id="rId1"/>
  <headerFooter alignWithMargins="0">
    <oddHeader>&amp;L&amp;G&amp;C&amp;"Arial,Negrita"&amp;12TABLA 6
RESULTADOS DE TODOS LOS CENTROS.
DIFERENCIAS MEDIA EXPEDIENTE/ MEDIA PRUEBAS (FASE OBLIGATORIA) EBAU 2021 CON EBAU 2020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carátula</vt:lpstr>
      <vt:lpstr>TABLA 1-21</vt:lpstr>
      <vt:lpstr>TABLA 2-21</vt:lpstr>
      <vt:lpstr>TABLA 3-21</vt:lpstr>
      <vt:lpstr>TABLA 3(BIS)-21</vt:lpstr>
      <vt:lpstr>TABLA4-21</vt:lpstr>
      <vt:lpstr>TABLA 5-21</vt:lpstr>
      <vt:lpstr>TABLA 5-comp)</vt:lpstr>
      <vt:lpstr>TABLA 6-21</vt:lpstr>
      <vt:lpstr>TABLA 7-21</vt:lpstr>
      <vt:lpstr>TABLA 8-21</vt:lpstr>
      <vt:lpstr>TABLA 9-21</vt:lpstr>
      <vt:lpstr>TABLA 10-21</vt:lpstr>
      <vt:lpstr>TABLA 11-21</vt:lpstr>
      <vt:lpstr>TABLA 12-21</vt:lpstr>
      <vt:lpstr>TABLA 13-21</vt:lpstr>
      <vt:lpstr>TABLA 14-21</vt:lpstr>
      <vt:lpstr>carátula!Área_de_impresión</vt:lpstr>
      <vt:lpstr>'TABLA 5-comp)'!Área_de_impresión</vt:lpstr>
      <vt:lpstr>'TABLA 3-21'!OLE_LINK1</vt:lpstr>
    </vt:vector>
  </TitlesOfParts>
  <Company>Junta de Castilla y León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garsaejo</dc:creator>
  <cp:lastModifiedBy>Jose Antonio Velasco Renedo</cp:lastModifiedBy>
  <cp:lastPrinted>2022-02-24T14:21:25Z</cp:lastPrinted>
  <dcterms:created xsi:type="dcterms:W3CDTF">2006-01-25T16:08:48Z</dcterms:created>
  <dcterms:modified xsi:type="dcterms:W3CDTF">2022-03-15T08:03:15Z</dcterms:modified>
</cp:coreProperties>
</file>